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38" firstSheet="43" activeTab="43"/>
  </bookViews>
  <sheets>
    <sheet name="1A_17" sheetId="1" r:id="rId1"/>
    <sheet name="2A_17" sheetId="2" r:id="rId2"/>
    <sheet name="3A_17" sheetId="3" r:id="rId3"/>
    <sheet name="4A_17" sheetId="4" r:id="rId4"/>
    <sheet name="5A_17" sheetId="5" r:id="rId5"/>
    <sheet name="6A_17" sheetId="6" r:id="rId6"/>
    <sheet name="7A_17" sheetId="7" r:id="rId7"/>
    <sheet name="8A_17" sheetId="8" r:id="rId8"/>
    <sheet name="9A_17" sheetId="9" r:id="rId9"/>
    <sheet name="10A_17" sheetId="10" r:id="rId10"/>
    <sheet name="11A_17" sheetId="11" r:id="rId11"/>
    <sheet name="12_101" sheetId="12" r:id="rId12"/>
    <sheet name="12_201" sheetId="13" r:id="rId13"/>
    <sheet name="12_301" sheetId="14" r:id="rId14"/>
    <sheet name="12_351" sheetId="15" r:id="rId15"/>
    <sheet name="12_352" sheetId="16" r:id="rId16"/>
    <sheet name="12_353" sheetId="17" r:id="rId17"/>
    <sheet name="12_501" sheetId="18" r:id="rId18"/>
    <sheet name="12_601" sheetId="19" r:id="rId19"/>
    <sheet name="12_602" sheetId="20" r:id="rId20"/>
    <sheet name="12_603" sheetId="21" r:id="rId21"/>
    <sheet name="12_604" sheetId="22" r:id="rId22"/>
    <sheet name="13_101" sheetId="23" r:id="rId23"/>
    <sheet name="13_201" sheetId="24" r:id="rId24"/>
    <sheet name="13_301" sheetId="25" r:id="rId25"/>
    <sheet name="13_351" sheetId="26" r:id="rId26"/>
    <sheet name="13_352" sheetId="27" r:id="rId27"/>
    <sheet name="13_353" sheetId="28" r:id="rId28"/>
    <sheet name="13_501" sheetId="29" r:id="rId29"/>
    <sheet name="13_601" sheetId="30" r:id="rId30"/>
    <sheet name="13_602" sheetId="31" r:id="rId31"/>
    <sheet name="13_603" sheetId="32" r:id="rId32"/>
    <sheet name="13_604" sheetId="33" r:id="rId33"/>
    <sheet name="14_101" sheetId="34" r:id="rId34"/>
    <sheet name="14_201" sheetId="35" r:id="rId35"/>
    <sheet name="14_301" sheetId="36" r:id="rId36"/>
    <sheet name="14_351" sheetId="37" r:id="rId37"/>
    <sheet name="14_352" sheetId="38" r:id="rId38"/>
    <sheet name="14_353" sheetId="39" r:id="rId39"/>
    <sheet name="14_501" sheetId="40" r:id="rId40"/>
    <sheet name="14_601" sheetId="41" r:id="rId41"/>
    <sheet name="14_602" sheetId="42" r:id="rId42"/>
    <sheet name="14_603" sheetId="43" r:id="rId43"/>
    <sheet name="14_604" sheetId="44" r:id="rId44"/>
    <sheet name="Ane 15_101 geo08" sheetId="45" r:id="rId45"/>
    <sheet name="Ane15_201_geo08" sheetId="46" r:id="rId46"/>
    <sheet name="Ane15_301_geo08" sheetId="47" r:id="rId47"/>
    <sheet name="Ane15_351_geo08" sheetId="48" r:id="rId48"/>
    <sheet name="Ane15_352_geo08" sheetId="49" r:id="rId49"/>
    <sheet name="Ane15_353_geo08" sheetId="50" r:id="rId50"/>
    <sheet name="Ane15_501_geo08" sheetId="51" r:id="rId51"/>
    <sheet name="Ane15_601_geo08" sheetId="52" r:id="rId52"/>
    <sheet name="Ane15_602_geo08" sheetId="53" r:id="rId53"/>
    <sheet name="Ane15_603_geo08" sheetId="54" r:id="rId54"/>
    <sheet name="Ane15_604_geo08" sheetId="55" r:id="rId55"/>
  </sheets>
  <externalReferences>
    <externalReference r:id="rId58"/>
  </externalReferences>
  <definedNames>
    <definedName name="Excel_BuiltIn_Database">'1A_17'!$A$17:$D$37</definedName>
  </definedNames>
  <calcPr fullCalcOnLoad="1"/>
</workbook>
</file>

<file path=xl/sharedStrings.xml><?xml version="1.0" encoding="utf-8"?>
<sst xmlns="http://schemas.openxmlformats.org/spreadsheetml/2006/main" count="1451" uniqueCount="474">
  <si>
    <t>CAPÍTULO III</t>
  </si>
  <si>
    <t>Planilla Anexa 1 A al Artículo 17°</t>
  </si>
  <si>
    <t>ORGANISMOS DESCENTRALIZADOS</t>
  </si>
  <si>
    <t>COMPOSICION DEL GASTO POR ENTIDAD Y POR NATURALEZA ECONOMICA</t>
  </si>
  <si>
    <t>ENTIDAD</t>
  </si>
  <si>
    <t>GASTOS</t>
  </si>
  <si>
    <t>TOTAL</t>
  </si>
  <si>
    <t>CORRIENTES</t>
  </si>
  <si>
    <t>DE CAPITAL</t>
  </si>
  <si>
    <t>PODER EJECUTIVO-GOBERNACION</t>
  </si>
  <si>
    <t xml:space="preserve"> SINDICATURA GENERAL DE LA PROVINCIA</t>
  </si>
  <si>
    <t>MINISTERIO DE SEGURIDAD</t>
  </si>
  <si>
    <t xml:space="preserve"> INSTITUTO AUTARQUICO PROVINCIAL DE INDUSTRIAS PENITENCIARIAS</t>
  </si>
  <si>
    <t>MINISTERIO DE LA PRODUCCION</t>
  </si>
  <si>
    <t xml:space="preserve">  ENTE ZONA FRANCA SANTAFESINA</t>
  </si>
  <si>
    <t>MINISTERIO DE ECONOMIA</t>
  </si>
  <si>
    <t xml:space="preserve">  ADMINISTRACION PROVINCIAL DE IMPUESTOS</t>
  </si>
  <si>
    <t xml:space="preserve">  SERVICIO DE CATASTRO E INFORMACION TERRITORIAL</t>
  </si>
  <si>
    <t xml:space="preserve">  CAJA DE ASISTENCIA SOCIAL - LOTERIA</t>
  </si>
  <si>
    <t>MINISTERIO DE SALUD</t>
  </si>
  <si>
    <t xml:space="preserve">  AGENCIA SANTAFESINA DE SEGURIDAD ALIMENTARIA</t>
  </si>
  <si>
    <t>MINISTERIO DE OBRAS PUBLICAS Y VIVIENDA</t>
  </si>
  <si>
    <t xml:space="preserve">  DIRECCION PROVINCIAL DE VIALIDAD</t>
  </si>
  <si>
    <t xml:space="preserve">  DIRECCION PROVINCIAL DE VIVIENDA Y URBANISMO</t>
  </si>
  <si>
    <t>MINISTERIO DE AGUAS, SERVICIOS PUBLICOS  Y  MEDIO AMBIENTE</t>
  </si>
  <si>
    <t xml:space="preserve">  AEROPUERTO INTERNACIONAL ROSARIO</t>
  </si>
  <si>
    <t xml:space="preserve">  ENTE REGULADOR DE SERVICIOS SANITARIOS</t>
  </si>
  <si>
    <r>
      <t>NOTA:</t>
    </r>
    <r>
      <rPr>
        <sz val="8"/>
        <rFont val="Arial"/>
        <family val="2"/>
      </rPr>
      <t xml:space="preserve"> Incluye Erogaciones Figurativas</t>
    </r>
  </si>
  <si>
    <t>Planilla Anexa 2 A al Artículo 17°</t>
  </si>
  <si>
    <t>COMPOSICION DEL GASTO POR ENTIDAD Y POR FINALIDAD</t>
  </si>
  <si>
    <t>DESCRIPCION</t>
  </si>
  <si>
    <t>ADMINISTRACION</t>
  </si>
  <si>
    <t>SERVICIOS</t>
  </si>
  <si>
    <t>DEUDA</t>
  </si>
  <si>
    <t>NO</t>
  </si>
  <si>
    <t xml:space="preserve"> </t>
  </si>
  <si>
    <t>GUBERNAMENTAL</t>
  </si>
  <si>
    <t>DE SEGURIDAD</t>
  </si>
  <si>
    <t>SOCIALES</t>
  </si>
  <si>
    <t>ECONOMICOS</t>
  </si>
  <si>
    <t>PUBLICA</t>
  </si>
  <si>
    <t>CLASIFICABLES</t>
  </si>
  <si>
    <t>PODER  EJECUTIVO-GOBERNACION</t>
  </si>
  <si>
    <t xml:space="preserve">  SINDICATURA GENERAL DE LA PROVINCIA</t>
  </si>
  <si>
    <r>
      <t xml:space="preserve">  </t>
    </r>
    <r>
      <rPr>
        <sz val="8"/>
        <rFont val="Arial"/>
        <family val="2"/>
      </rPr>
      <t>INSTITUTO AUTARQUICO PROVINCIAL DE INDUSTRIAS PENITENCIARIAS</t>
    </r>
  </si>
  <si>
    <t xml:space="preserve"> AGENCIA SANTAFESINA DE SEGURIDAD ALIMENTARIA</t>
  </si>
  <si>
    <t xml:space="preserve">  AEROPUERTO INTERNACIONAL DE ROSARIO</t>
  </si>
  <si>
    <t xml:space="preserve">NOTA:Incluye Erogaciones Figurativas </t>
  </si>
  <si>
    <t>Planilla Anexa 3 A al Artículo 17°</t>
  </si>
  <si>
    <t>COMPOSICION DEL GASTO POR ENTIDAD Y POR FUENTE DE FINANCIAMIENTO</t>
  </si>
  <si>
    <t>RECURSOS DEL</t>
  </si>
  <si>
    <t>RECURSOS</t>
  </si>
  <si>
    <t>REC.AFEC.ESP.</t>
  </si>
  <si>
    <t>TRANSF.</t>
  </si>
  <si>
    <t>CREDITO</t>
  </si>
  <si>
    <t>TESORO</t>
  </si>
  <si>
    <t>PROPIOS</t>
  </si>
  <si>
    <t>ORIGEN PCIAL.</t>
  </si>
  <si>
    <t>ORIGEN NAC.</t>
  </si>
  <si>
    <t>INTERNAS</t>
  </si>
  <si>
    <t>INTERNO</t>
  </si>
  <si>
    <t>EXTERNAS</t>
  </si>
  <si>
    <t>EXTERNO</t>
  </si>
  <si>
    <t>GENERAL</t>
  </si>
  <si>
    <t xml:space="preserve">  INSTITUTO AUTARQUICO PCIAL DE INDUSTRIAS PENITENCIARIAS</t>
  </si>
  <si>
    <t xml:space="preserve">   ENTE ZONA FRANCA SANTAFESINA</t>
  </si>
  <si>
    <t>MINISTERIO DE AGUAS, SERV. PUBL. Y MED. AMB.</t>
  </si>
  <si>
    <r>
      <t>NOTA:</t>
    </r>
    <r>
      <rPr>
        <sz val="8"/>
        <rFont val="Arial"/>
        <family val="2"/>
      </rPr>
      <t xml:space="preserve"> Incluye Erogaciones Figurativas </t>
    </r>
  </si>
  <si>
    <t>CAPITULO III</t>
  </si>
  <si>
    <t>Planilla Anexa 4 A al Articulo 17°</t>
  </si>
  <si>
    <t xml:space="preserve"> COMPOSICION DE RECURSOS POR NATURALEZA ECONOMICA Y FUENTE DE FINANCIAMIENTO</t>
  </si>
  <si>
    <t>FUENTE DE FINANCIAMIENTO</t>
  </si>
  <si>
    <t xml:space="preserve">CLASIFICACION   ECONOMICA   </t>
  </si>
  <si>
    <t>RECURSOS DEL TESORO</t>
  </si>
  <si>
    <t>RECURSOS PROPIOS</t>
  </si>
  <si>
    <t>REC. AFECT. ESPEC .ORIGEN PCIAL.</t>
  </si>
  <si>
    <t>REC. AFECT. ESPECIF.ORIG. NAC.</t>
  </si>
  <si>
    <t>TRANSF. INTERNAS</t>
  </si>
  <si>
    <t>CREDITO INTERNO</t>
  </si>
  <si>
    <t>TRANSF. EXTERNAS</t>
  </si>
  <si>
    <t>CREDITO EXTERNO</t>
  </si>
  <si>
    <t xml:space="preserve">INGRESOS CORRIENTES                                         </t>
  </si>
  <si>
    <t xml:space="preserve">    INGRESOS TRIBUTARIOS                                     </t>
  </si>
  <si>
    <t xml:space="preserve">      IMPUESTOS NACIONALES                                  </t>
  </si>
  <si>
    <t xml:space="preserve">    INGRESOS NO TRIBUTARIOS                                  </t>
  </si>
  <si>
    <t xml:space="preserve">      TASAS                                                 </t>
  </si>
  <si>
    <t xml:space="preserve">       DERECHOS</t>
  </si>
  <si>
    <t xml:space="preserve">      OTROS NO TRIBUTARIOS                                  </t>
  </si>
  <si>
    <t xml:space="preserve">     VENTAS DE BIENES  Y SERV. DE LA ADM. PUBLICA</t>
  </si>
  <si>
    <t xml:space="preserve">       VENTAS DE BIENES  Y SERV. DE LA ADM. PUBLICA</t>
  </si>
  <si>
    <t xml:space="preserve">    RENTAS DE LA PROPIEDAD</t>
  </si>
  <si>
    <t xml:space="preserve">       INTERESES</t>
  </si>
  <si>
    <t xml:space="preserve">       ARRENDAMIENTO DE TIERRAS Y TERRENOS</t>
  </si>
  <si>
    <t xml:space="preserve">    TRANSFERENCIAS CORRIENTES</t>
  </si>
  <si>
    <t xml:space="preserve">       DEL SECTOR PRIVADO</t>
  </si>
  <si>
    <t xml:space="preserve">       DEL SECTOR PUBLICO</t>
  </si>
  <si>
    <t xml:space="preserve">   CONTRIBUC.FIGURAT.PARA FINANC.CORRIENTES                 </t>
  </si>
  <si>
    <t xml:space="preserve">      DE LA ADMINISTRACION PROVINCIAL                       </t>
  </si>
  <si>
    <t xml:space="preserve"> RECURSOS DE CAPITAL</t>
  </si>
  <si>
    <t xml:space="preserve">      REC.PROPIOS DE CAPITAL</t>
  </si>
  <si>
    <t xml:space="preserve">        VENTA DE ACTIVOS</t>
  </si>
  <si>
    <t xml:space="preserve">    TRANSFERENCIAS DE CAPITAL</t>
  </si>
  <si>
    <t xml:space="preserve">         DEL SECTOR PRIVADO</t>
  </si>
  <si>
    <t xml:space="preserve">         DEL SECTOR PUBLICO</t>
  </si>
  <si>
    <t xml:space="preserve">   DISMINUCION DE LA INVERSION FINANCIERA</t>
  </si>
  <si>
    <t xml:space="preserve">         RECUPERACION DE PRESTAMOS DE LARGO PLAZO</t>
  </si>
  <si>
    <t xml:space="preserve">   CONTRIB.FIGURAT.P/FINANCIAC. DE CAPITAL</t>
  </si>
  <si>
    <t xml:space="preserve">          DE LA ADMINISTRACION PROVINCIAL</t>
  </si>
  <si>
    <t>NOTA : Incluye contribuciones figurativas</t>
  </si>
  <si>
    <t>Planilla anexa 5A al articulo 17°</t>
  </si>
  <si>
    <t>COMPOSICION DE LOS RECURSOS POR ENTIDAD Y POR PROCEDENCIA</t>
  </si>
  <si>
    <t>DE ORIGEN PROVINCIAL</t>
  </si>
  <si>
    <t>DE ORIGEN NACIONAL</t>
  </si>
  <si>
    <t>OTROS ORIGENES</t>
  </si>
  <si>
    <t>SIN CLAS.PROC.</t>
  </si>
  <si>
    <t>CONCEPTO</t>
  </si>
  <si>
    <t>DE LIBRE DISPONIB.</t>
  </si>
  <si>
    <t>AFECTADOS</t>
  </si>
  <si>
    <t>CONT.FIGURAT.</t>
  </si>
  <si>
    <t xml:space="preserve">   SINDICATURA GENERAL DE LA PROVINCIA</t>
  </si>
  <si>
    <t xml:space="preserve">MINISTERIO  DE SEGURIDAD </t>
  </si>
  <si>
    <t xml:space="preserve">   INSTITUTO AUTARQUICO PROVINCIAL DE  INDUSTRIAS </t>
  </si>
  <si>
    <t xml:space="preserve">   PENITENCIARIAS</t>
  </si>
  <si>
    <t xml:space="preserve">    ENTE ZONA FRANCA SANTAFESINA</t>
  </si>
  <si>
    <t xml:space="preserve">    ADMINISTRACION PROVINCIAL DE IMPUESTOS</t>
  </si>
  <si>
    <t xml:space="preserve">    SERVICIO DE CATASTRO E INFORMACION TERRITORIAL</t>
  </si>
  <si>
    <t xml:space="preserve">    CAJA DE ASISTENCIA SOCIAL - LOTERIA</t>
  </si>
  <si>
    <t>MINISTERIO  DE SALUD</t>
  </si>
  <si>
    <t xml:space="preserve">    DIRECCION PROVINCIAL DE VIALIDAD </t>
  </si>
  <si>
    <t xml:space="preserve">    DIRECCION PROVINCIAL DE VIVIENDA Y URBANISMO</t>
  </si>
  <si>
    <t>MINISTERIO DE AGUAS, SERVICIOS PUBLICOS Y MEDIO AMBIENTE</t>
  </si>
  <si>
    <t xml:space="preserve">    AEROPUERTO INTERNACIONAL - ROSARIO</t>
  </si>
  <si>
    <t xml:space="preserve">    ENTE REGULADOR SERVICIOS SANITARIOS</t>
  </si>
  <si>
    <t xml:space="preserve">    DIPOS RESIDUAL</t>
  </si>
  <si>
    <t>Planilla Anexa 6 A al Artículo 17°</t>
  </si>
  <si>
    <t>CONTRIBUCIONES FIGURATIVAS</t>
  </si>
  <si>
    <t>PARA FINANCIACIONES CORRIENTES</t>
  </si>
  <si>
    <t>PARA FINANCIACIONES DE CAPITAL</t>
  </si>
  <si>
    <t>PARA APLICACIONES FINANCIERAS</t>
  </si>
  <si>
    <t>DE ADMINIST. CENTRAL</t>
  </si>
  <si>
    <t>DE ORGANISM. DESCENT.</t>
  </si>
  <si>
    <t>DE INSTIT. DE  SEG. SOCIAL</t>
  </si>
  <si>
    <t>DE INSTIT. DE SEG. SOCIAL</t>
  </si>
  <si>
    <t>TOTAL GENERAL</t>
  </si>
  <si>
    <t xml:space="preserve">       SINDICATURA GENERAL DE LA PROVINCIA</t>
  </si>
  <si>
    <t xml:space="preserve">MINISTERIO DE SEGURIDAD                    </t>
  </si>
  <si>
    <t xml:space="preserve">       INSTITUTO AUTARQUICO PCIAL. DE INDUSTRIAS PENITENCIARIAS                 </t>
  </si>
  <si>
    <t xml:space="preserve">       ENTE ZONA FRANCA SANTAFESINA</t>
  </si>
  <si>
    <t xml:space="preserve">MINISTERIO DE ECONOMIA                           </t>
  </si>
  <si>
    <t xml:space="preserve">       ADMINISTRACION PROVINCIAL DE IMPUESTOS                   </t>
  </si>
  <si>
    <t xml:space="preserve">       SERVICIO DE CATASTRO E INFORMACION TERRITORIAL                 </t>
  </si>
  <si>
    <t xml:space="preserve">      AGENCIA SANTAFESINA DE SEGURIDAD ALIMENTARIA</t>
  </si>
  <si>
    <t xml:space="preserve">MINISTERIO DE OBRAS PUBLICAS Y VIVIENDA                    </t>
  </si>
  <si>
    <t xml:space="preserve">       DIRECCION PROVINCIAL DE VIALIDAD                         </t>
  </si>
  <si>
    <t xml:space="preserve">       DIRECCION PROVINCIAL DE VIVIENDA Y URBANISMO                 </t>
  </si>
  <si>
    <t>MINISTERIO DE AGUAS, SERV. PUBLICOS Y MEDIO AMBIENTE</t>
  </si>
  <si>
    <t xml:space="preserve">      AEROPUERTO INTERNACIONAL DE  ROSARIO</t>
  </si>
  <si>
    <t xml:space="preserve">       ENTE REGULADOR SERVICIOS SANITARIOS</t>
  </si>
  <si>
    <t>Planilla Anexa 7 A al Artículo 17°</t>
  </si>
  <si>
    <t>GASTOS FIGURATIVOS</t>
  </si>
  <si>
    <t>PARA FINANCIAR EROGACIONES CORRIENTES</t>
  </si>
  <si>
    <t>PARA FINANCIAR EROGACIONES DE CAPITAL</t>
  </si>
  <si>
    <t>PARA FINANCIAR APLICACIONES FINANCIERAS</t>
  </si>
  <si>
    <t>A ADMINIST.</t>
  </si>
  <si>
    <t>A ORGANISM.</t>
  </si>
  <si>
    <t>A INSTIT. DE</t>
  </si>
  <si>
    <t>CENTRAL</t>
  </si>
  <si>
    <t>DESCENT.</t>
  </si>
  <si>
    <t xml:space="preserve"> SEG.SOCIAL</t>
  </si>
  <si>
    <t xml:space="preserve">   CAJA DE ASISTENCIA SOCIAL - LOTERIA</t>
  </si>
  <si>
    <t xml:space="preserve">      PARTICIPACION LOTERIA - EDUCACION</t>
  </si>
  <si>
    <t xml:space="preserve">      PARTICIPACION LOTERIA - SALUD</t>
  </si>
  <si>
    <t xml:space="preserve">      PARTICIPACION LOTERIA - FOPRODE</t>
  </si>
  <si>
    <t xml:space="preserve">      LEY 11998 MINISTERIO DE LA PRODUCCION</t>
  </si>
  <si>
    <t xml:space="preserve">      LEY  11998  DISCAPACIDAD - LEY 9325</t>
  </si>
  <si>
    <t xml:space="preserve">      LEY 11998 CUDAIO- LEY 11264 - M.SALUD</t>
  </si>
  <si>
    <t xml:space="preserve">      LEY 11998- MINORIDAD DESPROTEGIDA - M.D.S.                     </t>
  </si>
  <si>
    <t xml:space="preserve">      LEY 11998 M. SEGURIDAD - BOMBEROS VOLUNTARIOS </t>
  </si>
  <si>
    <t xml:space="preserve">      LEY 11998  M. DE TRABAJO Y SEG.SOCIAL - LEY 5110</t>
  </si>
  <si>
    <t xml:space="preserve">      PARTICIPACION LOTERIA - M. INNOV. Y CULTURA</t>
  </si>
  <si>
    <t xml:space="preserve">      ENLACE CATASTRO PROVINCIAL</t>
  </si>
  <si>
    <t>MINISTERIO DE OBRAS, SERVICIOS PUBLICOS Y VIVIENDA</t>
  </si>
  <si>
    <t xml:space="preserve">              Contribución al Tesoro-Ley 12038</t>
  </si>
  <si>
    <t xml:space="preserve">  DIRECCION PROVINCIAL DE VIV. Y URBANISMO</t>
  </si>
  <si>
    <t xml:space="preserve">              Convenio Arroyo Saladillo</t>
  </si>
  <si>
    <t xml:space="preserve">  DIRECCION PROVINCIAL DE OBRAS SANITARIAS</t>
  </si>
  <si>
    <t xml:space="preserve">              Reint.Prest. Colera</t>
  </si>
  <si>
    <t>Planilla Anexa 8 A al Artículo 17°</t>
  </si>
  <si>
    <t xml:space="preserve"> FUENTES FINANCIERAS</t>
  </si>
  <si>
    <t>DISMINUCION DE LA INVERSION FINANCIERA</t>
  </si>
  <si>
    <t>ENDEUDAMIENTO PUBLICO E INCREM. DE OTROS PASIVOS</t>
  </si>
  <si>
    <t>CONTRIBUCIONES FIGURATIVAS PARA  APLICAC. FCIERAS.</t>
  </si>
  <si>
    <t xml:space="preserve">      SERVICIO DE CATASTRO E INFORMACION TERRITORIAL  </t>
  </si>
  <si>
    <t xml:space="preserve">MINISTERIO DE OBRAS PUBLICAS  Y VIVIENDA                   </t>
  </si>
  <si>
    <t xml:space="preserve">      DIRECCION PROVINCIAL DE VIALIDAD     </t>
  </si>
  <si>
    <t xml:space="preserve">      ENTE REGULADOR DE SERVICIOS SANITARIOS</t>
  </si>
  <si>
    <t>Nota : Incluye Contribuciones Figurativas</t>
  </si>
  <si>
    <t>Planilla Anexa 9 A al Artículo 17°</t>
  </si>
  <si>
    <t xml:space="preserve"> APLICACIONES FINANCIERAS</t>
  </si>
  <si>
    <t xml:space="preserve">ENTIDAD                             </t>
  </si>
  <si>
    <t>INVERSION FINANCIERA</t>
  </si>
  <si>
    <t>AMORTIZACION DE DEUDA Y DISMINUCION DE OTROS PASIVOS</t>
  </si>
  <si>
    <t>GASTOS FIGURATIVOS PARA APLICACIONES FINANCIERAS</t>
  </si>
  <si>
    <t xml:space="preserve">MINISTERIO DE ECONOMIA                 </t>
  </si>
  <si>
    <t xml:space="preserve">   SERVICIO DE CATASTRO E INFORMACION TERRRITORIAL</t>
  </si>
  <si>
    <t xml:space="preserve">             GTOS. FIG. APLICAC. FINANC. - A LA ADM. PCIAL.</t>
  </si>
  <si>
    <t xml:space="preserve">    CAJA DE ASISTENCIA SOCIAL- LOTERIA</t>
  </si>
  <si>
    <t xml:space="preserve">            ACTIVOS FINANCIEROS- RESERVAS TECNICAS</t>
  </si>
  <si>
    <t xml:space="preserve">MINISTERIO DE OBRAS  PUBLICAS  Y VIVIENDA                   </t>
  </si>
  <si>
    <t xml:space="preserve">   DIRECCION PROVINCIAL DE VIALIDAD                         </t>
  </si>
  <si>
    <t xml:space="preserve">             Disminución de otros pasivos</t>
  </si>
  <si>
    <t xml:space="preserve">            AMORTIZACION DE PRESTAMOS A LARGO PLAZO</t>
  </si>
  <si>
    <t xml:space="preserve">   DIRECCION PROVINCIAL DE VIVIENDA Y URBANISMO                  </t>
  </si>
  <si>
    <t>Planilla Anexa 10 A al Artículo 17º</t>
  </si>
  <si>
    <t>ESQUEMA AHORRO -  INVERSION -  FINANCIAMIENTO</t>
  </si>
  <si>
    <t>CARACTER 2 - ORGANISMOS DESCENTRALIZADOS</t>
  </si>
  <si>
    <t>SIGEPRO</t>
  </si>
  <si>
    <t>IAPIP</t>
  </si>
  <si>
    <t>ENTE ZONA FRANCA</t>
  </si>
  <si>
    <t>API</t>
  </si>
  <si>
    <t xml:space="preserve"> CATASTRO</t>
  </si>
  <si>
    <t>CAJA ASISTENCIA SOCIAL -LOTERIA</t>
  </si>
  <si>
    <t>AGENCIA SANTAFES. DE SEGURIDAD ALIMENTARIA</t>
  </si>
  <si>
    <t>DIRECCION PROVINCIAL DE VIALIDAD</t>
  </si>
  <si>
    <t>DIRECCION PROVINCIAL DE VIVIENDA</t>
  </si>
  <si>
    <t>AEROPUERTO ROSARIO</t>
  </si>
  <si>
    <t>EN.RE.S.S.</t>
  </si>
  <si>
    <t xml:space="preserve"> I) INGRESOS CORRIENTES</t>
  </si>
  <si>
    <t>II) GASTOS  CORRIENTES</t>
  </si>
  <si>
    <t>III) RESULTADO ECONOMICO (AHORRO) (I-II)</t>
  </si>
  <si>
    <t>IV) RECURSOS DE CAPITAL</t>
  </si>
  <si>
    <t>V) GASTOS DE CAPITAL</t>
  </si>
  <si>
    <t>VI) INVERSION (V-IV)</t>
  </si>
  <si>
    <t>VI)   TOTAL DE RECURSOS</t>
  </si>
  <si>
    <t>VII)  TOTAL DE GASTOS</t>
  </si>
  <si>
    <t>VIII) RESULTADO FINANCIERO  ANTES</t>
  </si>
  <si>
    <t xml:space="preserve">        DE CONTRIBUCIONES (VI-VII)</t>
  </si>
  <si>
    <t>IX) CONTRIBUCIONES FIGURATIVAS</t>
  </si>
  <si>
    <t xml:space="preserve">       CONTRIB. FIG. P/FINANC. CORRIENTES</t>
  </si>
  <si>
    <t xml:space="preserve">       CONTRIB. FIG. P/FINANC. DE CAPITAL</t>
  </si>
  <si>
    <t>X) GASTOS FIGURATIVOS</t>
  </si>
  <si>
    <t xml:space="preserve">       GTOS. FIG. P/TRANSAC. CORRIENTES</t>
  </si>
  <si>
    <t xml:space="preserve">       GTOS. FIG. P/TRANSAC. DE CAPITAL</t>
  </si>
  <si>
    <t>XI) RESULTADO FINANCERO (VIII+IX-X)</t>
  </si>
  <si>
    <t>XII) FUENTES FINANCIERAS</t>
  </si>
  <si>
    <t xml:space="preserve">        DISMINUCION DE LA INV. FINANCIERA</t>
  </si>
  <si>
    <t xml:space="preserve">        ENDEUDAM. PUB. E INCREM. OTROS PASIVOS</t>
  </si>
  <si>
    <t xml:space="preserve">        CONTRIB. FIGURAT. PARA APLIC. FCIERAS.</t>
  </si>
  <si>
    <t>XIII) APLICACIONES FINANCIERAS</t>
  </si>
  <si>
    <t xml:space="preserve">         INVERSIONES FINANCIERAS</t>
  </si>
  <si>
    <t xml:space="preserve">         AMORTIZ. DE LA DEUDA Y DISM. DE OTROS PASIVOS</t>
  </si>
  <si>
    <t xml:space="preserve">         GTOS. FIG. P/APLIC. FINANCIERAS</t>
  </si>
  <si>
    <t>Planilla Anexa 11A al Artículo 17°</t>
  </si>
  <si>
    <t>COMPOSICIÓN DEL GASTO POR ENTIDAD Y POR OBJETO DEL GASTO</t>
  </si>
  <si>
    <t>PERSONAL</t>
  </si>
  <si>
    <t>BIENES DE CONSUMO</t>
  </si>
  <si>
    <t>SERVICIOS NO PERSONALES</t>
  </si>
  <si>
    <t>BIENES DE USO</t>
  </si>
  <si>
    <t>TRANSFERENCIAS</t>
  </si>
  <si>
    <t>ACTIVOS FINANCIEROS</t>
  </si>
  <si>
    <t>SERVICIO DE LA DEUDA</t>
  </si>
  <si>
    <t>OTROS GASTOS</t>
  </si>
  <si>
    <t>PODER EJECUTIVO -GOBERNACION</t>
  </si>
  <si>
    <t xml:space="preserve">  INSTITUTO AUTARQUICO PROVINCIAL DE INDUSTRIAS PENITENCIARIAS</t>
  </si>
  <si>
    <t xml:space="preserve">   AGENCIA SANTAFESINA DE SEGURIDAD ALIMENTARIA</t>
  </si>
  <si>
    <r>
      <t>NOTA:</t>
    </r>
    <r>
      <rPr>
        <sz val="9"/>
        <rFont val="Arial"/>
        <family val="2"/>
      </rPr>
      <t xml:space="preserve"> Incluye Erogaciones Figurativas y Aplicaciones Financieras</t>
    </r>
  </si>
  <si>
    <t>Planilla Anexa 12A al Artículo 17°</t>
  </si>
  <si>
    <t>COMPOSICION INSTITUCIONAL  POR  FUENTE DE FINANCIAMIENTO Y OBJETO DEL GASTO</t>
  </si>
  <si>
    <t>JURISDICCION:   PODER EJECUTIVO-GOBERNACION</t>
  </si>
  <si>
    <t>INSTITUCION:     SINDICATURA GENERAL DE LA PROVINCIA</t>
  </si>
  <si>
    <t>FUENTE</t>
  </si>
  <si>
    <t xml:space="preserve">GASTOS EN PERSONAL    </t>
  </si>
  <si>
    <t xml:space="preserve">   BIENES DE CONSUMO   </t>
  </si>
  <si>
    <t xml:space="preserve">   SERVICIOS NO PERSONALES  </t>
  </si>
  <si>
    <t xml:space="preserve">   BIENES DE USO     </t>
  </si>
  <si>
    <t xml:space="preserve">TRANSFERENCIAS    </t>
  </si>
  <si>
    <t xml:space="preserve">ACTIVOS FINANCIEROS   </t>
  </si>
  <si>
    <t xml:space="preserve">   SERVICIO DE LA DEUDA Y DISMINUCION DE OTROS PASIVOS   </t>
  </si>
  <si>
    <t xml:space="preserve">OTROS GASTOS  </t>
  </si>
  <si>
    <t xml:space="preserve">GASTOS FIGURATIVOS     </t>
  </si>
  <si>
    <t>TOTAL POR FUENTE</t>
  </si>
  <si>
    <t>TESORO PROVINCIAL- RENTAS GENERALES</t>
  </si>
  <si>
    <t>TOTAL POR  INCISO</t>
  </si>
  <si>
    <t>NOTA: Incluye Erogaciones Figurativas y Aplicaciones Financieras</t>
  </si>
  <si>
    <t>JURISDICCION:   MINISTERIO DE SEGURIDAD</t>
  </si>
  <si>
    <t>INSTITUCION:     INSTITUTO AUTARQUICO PROVINCIAL DE INDUSTRIAS PENITENCIARIAS</t>
  </si>
  <si>
    <t xml:space="preserve">BIENES DE CONSUMO   </t>
  </si>
  <si>
    <t xml:space="preserve">SERVICIOS NO PERSONALES  </t>
  </si>
  <si>
    <t>RECURSOS PROPIOS DE LOS ORGANISMOS DE LIBRE DISPONIBILIDAD</t>
  </si>
  <si>
    <t>TOTAL POR INCISO</t>
  </si>
  <si>
    <t>JURISDICCION:   MINISTERIO DE LA PRODUCCION</t>
  </si>
  <si>
    <t>INSTITUCION:     ENTE ZONA FRANCA SANTAFESINA</t>
  </si>
  <si>
    <t xml:space="preserve"> ACTIVOS FINANCIEROS   </t>
  </si>
  <si>
    <t>201 - Recursos Propios de los Organismos de Libre Disponibilidad</t>
  </si>
  <si>
    <t>403 - Excedente de Coparticipación Nacional - Cláusula II-Inc. 8</t>
  </si>
  <si>
    <t>JURISDICCION:   MINISTERIO DE ECONOMIA</t>
  </si>
  <si>
    <t>INSTITUCION:     ADMINISTRACION PROVINCIAL DE IMPUESTOS</t>
  </si>
  <si>
    <t xml:space="preserve"> OTROS GASTOS  </t>
  </si>
  <si>
    <t>INSTITUCION:     SERVICIO DE CATASTRO E INFORMACION TERRITORIAL</t>
  </si>
  <si>
    <t xml:space="preserve">TRANSFEREN-  CIAS    </t>
  </si>
  <si>
    <t>ACUERDO SERVICIO DE CATASTRO E INFORMACION TERRITORIAL – AFIP</t>
  </si>
  <si>
    <t>INSTITUCION:     CAJA DE ASISTENCIA SOCIAL- LOTERIA</t>
  </si>
  <si>
    <t xml:space="preserve"> SERVICIOS NO PERSONALES  </t>
  </si>
  <si>
    <t>PRODUCIDO JUEGOS DE AZAR</t>
  </si>
  <si>
    <t>FONDO COMUN PROVINCIAS</t>
  </si>
  <si>
    <t>JURISDICCION:   MINISTERIO DE SALUD</t>
  </si>
  <si>
    <t>INSTITUCION:     AGENCIA SANTAFESINA DE SEGURIDAD ALIMENTARIA</t>
  </si>
  <si>
    <t>JURISDICCION:   MINISTERIO DE OBRAS PUBLICAS Y VIVIENDA</t>
  </si>
  <si>
    <t>INSTITUCION:     DIRECCION PROVINCIAL DE VIALIDAD</t>
  </si>
  <si>
    <t xml:space="preserve"> SERVICIOS NO  PERSONALES  </t>
  </si>
  <si>
    <t>CONTRIBUCIONES DE MEJORA DIRECCION PROVINCIAL DE VIALIDAD</t>
  </si>
  <si>
    <t>PRODUCIDO AUTOPISTA SANTA FE-ROSARIO D. P. VIALIDAD</t>
  </si>
  <si>
    <t>Conv. Vialidad R. 168</t>
  </si>
  <si>
    <t>FONDO FEDERAL SOLIDARIO</t>
  </si>
  <si>
    <t>INSTITUCION:     DIRECCION PROVINCIAL DE VIVIENDA Y URBANISMO</t>
  </si>
  <si>
    <t xml:space="preserve">  TRANSFERENCIAS    </t>
  </si>
  <si>
    <t>111</t>
  </si>
  <si>
    <t>Tesoro Provincial</t>
  </si>
  <si>
    <t xml:space="preserve">RECURSOS PROPIOS DE LOS ORGANISMOS DE LIBRE DISPONIBILIDAD </t>
  </si>
  <si>
    <t>FO.NA.VI. COMISION DE SERVICIOS PERSONAL</t>
  </si>
  <si>
    <t>ESCRITURACIONES LEY 24464 - VIVIENDAS Y URBANISMO</t>
  </si>
  <si>
    <t>ASEGURAMIENTO DE VIVIENDA - VIVIENDA Y URBANISMO</t>
  </si>
  <si>
    <t>PROGRAMA FEDERAL CONSTRUCCION DE VIVIENDAS</t>
  </si>
  <si>
    <t>PROGRAMA FEDERAL MEJORAMIENTO DE VIVIENDAS</t>
  </si>
  <si>
    <t>PROGRAMA FEDERAL EMERGENCIA HABITACIONAL</t>
  </si>
  <si>
    <t>PROGRAMA F. CONST. 21000 VIVIENDAS</t>
  </si>
  <si>
    <t>CONV.MARCO PROMHIB II</t>
  </si>
  <si>
    <t>JURISDICCION:   MINISTERIO DE AGUAS, SERVICIOS PUBLICOS Y MEDIO AMBIENTE</t>
  </si>
  <si>
    <t>INSTITUCION:     AEROPUERTO INTERNACIONAL ROSARIO</t>
  </si>
  <si>
    <t>INSTITUCION:     ENTE REGULADOR DE SERVICIOS SANITARIOS  - ENRESS</t>
  </si>
  <si>
    <t xml:space="preserve">BIENES DE USO     </t>
  </si>
  <si>
    <t xml:space="preserve">   TRANSFERENCIAS    </t>
  </si>
  <si>
    <t>Planilla Anexa 13A al Artículo 17°</t>
  </si>
  <si>
    <t xml:space="preserve">ORGANISMOS DESCENTRALIZADOS </t>
  </si>
  <si>
    <t>COMPOSICION DEL GASTO INSTITUCIONAL POR PROGRAMAS Y CARACTER ECONOMICO</t>
  </si>
  <si>
    <t>JURISDICCION:        PODER EJECUTIVO -GOBERNACION</t>
  </si>
  <si>
    <t>ORGANISMO:           SINDICATURA GENERAL DE LA PROVINCIA</t>
  </si>
  <si>
    <t>PROGRAMA O CATEGORIA EQUIVALENTE</t>
  </si>
  <si>
    <t>GASTOS CORRIENTES</t>
  </si>
  <si>
    <t>GASTOS DE CAPITAL</t>
  </si>
  <si>
    <t>APLICACIONES FINANCIERAS</t>
  </si>
  <si>
    <t>SINDICATURA GENERAL DE LA PROVINCIA</t>
  </si>
  <si>
    <t>TOTALES</t>
  </si>
  <si>
    <t>JURISDICCION:        MINISTERIO DE SEGURIDAD</t>
  </si>
  <si>
    <t>ORGANISMO:           INSTITUTO AUTARQUICO PROVINCIAL DE INDUSTRIAS PENITENCIARIAS</t>
  </si>
  <si>
    <t>LABORTERAPIA</t>
  </si>
  <si>
    <t>JURISDICCION:     MINISTERIO DE LA PRODUCCION</t>
  </si>
  <si>
    <t>ORGANISMO:        ENTE ZONA FRANCA SANTAFESINA</t>
  </si>
  <si>
    <t>ENTE ZONA FRANCA SANTAFESINA</t>
  </si>
  <si>
    <t>JURISDICCION:            MINISTERIO DE ECONOMIA</t>
  </si>
  <si>
    <t>ORGANISMO:             ADMINISTRACION PROVINCIAL DE IMPUESTOS</t>
  </si>
  <si>
    <t>ADMINISTRACIÓN, FISCALIZACION Y RECAUDACION  IMPOSITIVA</t>
  </si>
  <si>
    <t>ORGANISMO:             SERVICIO DE CATASTRO E INFORMACION TERRITORIAL</t>
  </si>
  <si>
    <t xml:space="preserve">ELABORACION  Y  ACTUALIZACION DEL CATASTRO PROVINCIAL                       </t>
  </si>
  <si>
    <t>ORGANISMO:              CAJA DE ASISTENCIA SOCIAL- LOTERIA</t>
  </si>
  <si>
    <t xml:space="preserve">EXPLOTACION Y ADMINISTRACION JUEGOS DE AZAR                </t>
  </si>
  <si>
    <t>ATENCION LEY 12036</t>
  </si>
  <si>
    <t>CONTRIBUCIONES</t>
  </si>
  <si>
    <t>JURISDICCION:            MINISTERIO DE SALUD</t>
  </si>
  <si>
    <t>ORGANISMO:              AGENCIA SANTAFESINA DE SEGURIDAD ALIMENTARIA</t>
  </si>
  <si>
    <t>AGENCIA SANTAFESINA DE SEGURIDAD ALIMENTARIA</t>
  </si>
  <si>
    <t>JURISDICCION:            MINISTERIO DE OBRAS PUBLICAS Y VIVIENDA</t>
  </si>
  <si>
    <t>ORGANISMO:               DIRECCION PROVINCIAL DE VIALIDAD</t>
  </si>
  <si>
    <t>CONDUCCION Y ADMINISTRACION</t>
  </si>
  <si>
    <t>CONSTRUCION EDIFICIO PROPIO</t>
  </si>
  <si>
    <t>CONSTRUCCION Y AMPLIACION DE RUTAS</t>
  </si>
  <si>
    <t>ACTUALIZACION Y MEJORAMIENTO DE RUTAS</t>
  </si>
  <si>
    <t>RECUPERACION OBRAS DE INFRAESTRUCTURA EMERGENCIA HIDRICA</t>
  </si>
  <si>
    <t>SUBVENCION CORREDORES VIALES</t>
  </si>
  <si>
    <t xml:space="preserve">CONSTRUCCION DE OBRAS ENCOMENDADAS POR OTROS ORGANISMOS </t>
  </si>
  <si>
    <t>PARTIDAS NO ASIGNABLES A PROGRAMAS</t>
  </si>
  <si>
    <t>COMPOSICION DEL GASTO INSTITUCIONAL, POR PROGRAMAS Y CARACTER ECONOMICO</t>
  </si>
  <si>
    <t>ORGANISMO:               DIRECCION PROVINCIAL DE VIVIENDA Y URBANISMO</t>
  </si>
  <si>
    <t>CONDUCCION,  APOYO LOGISTICO Y TECNICO</t>
  </si>
  <si>
    <t>ATENCION DE LA DEMANDA HABITACIONAL</t>
  </si>
  <si>
    <t>ASISTENCIA FINANCIERA PARA CONSTRUCCION DE VIVIENDAS</t>
  </si>
  <si>
    <t>PROGRAMA FEDERAL CONSTRUCCION 10.000 VIVIENDAS</t>
  </si>
  <si>
    <t>PROGRAMA FEDERAL CONSTRUCCION  21.000 VIVIENDAS</t>
  </si>
  <si>
    <t>CONSTRUCCIÓN DE VIVIENDAS SOCIALES</t>
  </si>
  <si>
    <t>REGIMEN DE TITULARIZACIÓN - LEY N° 12.953</t>
  </si>
  <si>
    <t>PROGRAMA MEJORAMIENTO HABITAC. INF. BÁSICA II</t>
  </si>
  <si>
    <t>ATENCIÓN LEY N° 12.036</t>
  </si>
  <si>
    <t>JURISDICCION:            MINISTERIO DE AGUAS, SERVICIOS PUBLICOS Y MEDIO AMBIENTE</t>
  </si>
  <si>
    <t xml:space="preserve">ORGANISMO:               AEROPUERTO INTERNACIONAL DE ROSARIO </t>
  </si>
  <si>
    <t xml:space="preserve">SERVICIO TERMINAL AEREA ROSARIO                                      </t>
  </si>
  <si>
    <t>ATENCION LEY N° 12.036</t>
  </si>
  <si>
    <t>ORGANISMO:               ENTE REGULADOR DE SERVICIOS SANITARIOS</t>
  </si>
  <si>
    <t>REGULACION Y CONTROL DE SERVICIOS SANITARIOS</t>
  </si>
  <si>
    <t xml:space="preserve">                                   CAPÍTULO III</t>
  </si>
  <si>
    <t xml:space="preserve">                                   Planilla Anexa 14A al Artículo 17°</t>
  </si>
  <si>
    <t>COMPOSICION INSTITUCIONAL  POR  FINALIDAD Y FUNCION</t>
  </si>
  <si>
    <t>JURISDICCION:   PODER EJECUTIVO -GOBERNACION</t>
  </si>
  <si>
    <t>FINALIDAD</t>
  </si>
  <si>
    <t>FUNCION</t>
  </si>
  <si>
    <t>SUBFUNCION</t>
  </si>
  <si>
    <t>ADMINISTRACION GUBERNAMENTAL</t>
  </si>
  <si>
    <t>DIRECCION SUPERIOR EJECUTIVA</t>
  </si>
  <si>
    <t>SERVICIOS SOCIALES</t>
  </si>
  <si>
    <t>PROMOCION ASISTENCIA SOCIAL</t>
  </si>
  <si>
    <t>SERVICIOS ECONOMICOS</t>
  </si>
  <si>
    <t>TRANSPORTE</t>
  </si>
  <si>
    <t>ADMINISTRACION  FISCAL</t>
  </si>
  <si>
    <t>NO CLASIFICABLES</t>
  </si>
  <si>
    <t>RELACIONES INTERIORES</t>
  </si>
  <si>
    <t>SERVICIOS ECONÓMICOS</t>
  </si>
  <si>
    <t>COMERCIO Y TURISMO</t>
  </si>
  <si>
    <t>SALUD</t>
  </si>
  <si>
    <t>DEUDA PUBLICA</t>
  </si>
  <si>
    <t>SERVICIOS DE LA DEUDA PUBLICA</t>
  </si>
  <si>
    <t>PROMOCIÓN Y ASISTENCIA SOCIAL</t>
  </si>
  <si>
    <t>VIVIENDA Y URBANISMO</t>
  </si>
  <si>
    <t>NOTA: Incluye erogaciones Figurativas y Aplicaciones Financieras</t>
  </si>
  <si>
    <t>INSTITUCION:     AEROPUERTO INTERNACIONAL DE  ROSARIO</t>
  </si>
  <si>
    <t xml:space="preserve">INSTITUCIÓN:     ENTE REGULADOR DE SERVICIOS SANITARIOS  </t>
  </si>
  <si>
    <t>AGUA POTABLE Y ALCANTARILLADO</t>
  </si>
  <si>
    <t>Planilla Anexa 15A al Artículo 17°</t>
  </si>
  <si>
    <t>COMPOSICION DEL GASTO INSTITUCIONAL POR DISTRIBUCION GEOGRAFICA Y CARACTER ECONOMICO</t>
  </si>
  <si>
    <t>PROVINCIA - DEPARTAMENTOS</t>
  </si>
  <si>
    <t>PROVINCIA DE SANTA FE</t>
  </si>
  <si>
    <t>Belgrano</t>
  </si>
  <si>
    <t>Caseros</t>
  </si>
  <si>
    <t>Castellanos</t>
  </si>
  <si>
    <t>Constitución</t>
  </si>
  <si>
    <t>Garay</t>
  </si>
  <si>
    <t>General Lopez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</si>
  <si>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</si>
  <si>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</si>
  <si>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</si>
  <si>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</si>
  <si>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</si>
  <si>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</si>
  <si>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</si>
  <si>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</si>
  <si>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LA CAPITAL</t>
  </si>
  <si>
    <t>San Justo</t>
  </si>
  <si>
    <t>San Lorenzo</t>
  </si>
  <si>
    <t>San Martín</t>
  </si>
  <si>
    <t>Vera</t>
  </si>
  <si>
    <t>Interdepartamental</t>
  </si>
  <si>
    <t>Provincial</t>
  </si>
  <si>
    <t>Interprovincial</t>
  </si>
  <si>
    <t>Extraprovincial</t>
  </si>
  <si>
    <t>Capital Federal</t>
  </si>
  <si>
    <t>No Clasificables</t>
  </si>
  <si>
    <t>ROSARIO</t>
  </si>
  <si>
    <t>SAN JERONIMO</t>
  </si>
  <si>
    <t>CONSTITUCION</t>
  </si>
  <si>
    <t>San Jerónimo</t>
  </si>
  <si>
    <t>Ciudad Autónoma de Buenos Aires</t>
  </si>
  <si>
    <t>BELGRANO</t>
  </si>
  <si>
    <t>CASEROS</t>
  </si>
  <si>
    <t>CASTELLANOS</t>
  </si>
  <si>
    <t>GARAY</t>
  </si>
  <si>
    <t>GENERAL LOPEZ</t>
  </si>
  <si>
    <t>GENERAL OBLIGADO</t>
  </si>
  <si>
    <t>IRIONDO</t>
  </si>
  <si>
    <t>LAS COLONIAS</t>
  </si>
  <si>
    <t>9 DE JULIO</t>
  </si>
  <si>
    <t>SAN CRISTOBAL</t>
  </si>
  <si>
    <t>SAN JAVIER</t>
  </si>
  <si>
    <t>SAN JUSTO</t>
  </si>
  <si>
    <t>SAN LORENZO</t>
  </si>
  <si>
    <t>SAN  MARTIN</t>
  </si>
  <si>
    <t>VERA</t>
  </si>
  <si>
    <t>PROVINCIAL</t>
  </si>
  <si>
    <t>SAN  LORENZO</t>
  </si>
  <si>
    <t xml:space="preserve">    INTERPROVINCIAL</t>
  </si>
  <si>
    <t xml:space="preserve">    NO CLASIFICABLES</t>
  </si>
  <si>
    <t>SAN MARTIN</t>
  </si>
  <si>
    <t>INTERDEPARTAMENTAL</t>
  </si>
  <si>
    <t xml:space="preserve">    NO CLASIFICABLE</t>
  </si>
  <si>
    <t xml:space="preserve"> ROSARIO</t>
  </si>
  <si>
    <t>CIUDAD AUTONOMA DE BUENOS AIRES</t>
  </si>
  <si>
    <t>INTERPROVINCIAL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</si>
</sst>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\-??_);_(@_)"/>
    <numFmt numFmtId="165" formatCode="_(* #,##0_);_(* \(#,##0\);_(* \-_);_(@_)"/>
    <numFmt numFmtId="166" formatCode="_-* #,##0\ _P_t_s_-;\-* #,##0\ _P_t_s_-;_-* \-??\ _P_t_s_-;_-@_-"/>
    <numFmt numFmtId="167" formatCode="_ * #,##0_ ;_ * \-#,##0_ ;_ * \-_ ;_ @_ "/>
    <numFmt numFmtId="168" formatCode="_-* #,##0.00\ _P_t_s_-;\-* #,##0.00\ _P_t_s_-;_-* &quot;- &quot;_P_t_s_-;_-@_-"/>
    <numFmt numFmtId="169" formatCode="_-* #,##0\ _P_t_s_-;\-* #,##0\ _P_t_s_-;_-* &quot;- &quot;_P_t_s_-;_-@_-"/>
    <numFmt numFmtId="170" formatCode="#,###"/>
    <numFmt numFmtId="171" formatCode="#"/>
    <numFmt numFmtId="172" formatCode="_-* #,##0.0\ _P_t_s_-;\-* #,##0.0\ _P_t_s_-;_-* &quot;- &quot;_P_t_s_-;_-@_-"/>
    <numFmt numFmtId="173" formatCode="_(* #,##0_);_(* \(#,##0\);_(* \-??_);_(@_)"/>
    <numFmt numFmtId="174" formatCode="_(* #,##0.0_);_(* \(#,##0.0\);_(* \-??_);_(@_)"/>
  </numFmts>
  <fonts count="1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8"/>
      <name val="Lucida Sans Unicod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left" vertical="center"/>
    </xf>
    <xf numFmtId="3" fontId="0" fillId="0" borderId="9" xfId="15" applyNumberFormat="1" applyFont="1" applyFill="1" applyBorder="1" applyAlignment="1" applyProtection="1">
      <alignment horizontal="right" vertical="center"/>
      <protection/>
    </xf>
    <xf numFmtId="3" fontId="0" fillId="0" borderId="0" xfId="15" applyNumberFormat="1" applyFont="1" applyFill="1" applyBorder="1" applyAlignment="1" applyProtection="1">
      <alignment horizontal="right" vertical="center"/>
      <protection/>
    </xf>
    <xf numFmtId="3" fontId="0" fillId="0" borderId="10" xfId="15" applyNumberFormat="1" applyFont="1" applyFill="1" applyBorder="1" applyAlignment="1" applyProtection="1">
      <alignment horizontal="right" vertical="center"/>
      <protection/>
    </xf>
    <xf numFmtId="3" fontId="1" fillId="0" borderId="8" xfId="0" applyNumberFormat="1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left"/>
    </xf>
    <xf numFmtId="3" fontId="1" fillId="0" borderId="15" xfId="16" applyNumberFormat="1" applyFont="1" applyFill="1" applyBorder="1" applyAlignment="1" applyProtection="1">
      <alignment horizontal="right"/>
      <protection/>
    </xf>
    <xf numFmtId="3" fontId="1" fillId="0" borderId="9" xfId="16" applyNumberFormat="1" applyFont="1" applyFill="1" applyBorder="1" applyAlignment="1" applyProtection="1">
      <alignment horizontal="right"/>
      <protection/>
    </xf>
    <xf numFmtId="3" fontId="6" fillId="0" borderId="8" xfId="0" applyNumberFormat="1" applyFont="1" applyBorder="1" applyAlignment="1">
      <alignment/>
    </xf>
    <xf numFmtId="3" fontId="1" fillId="0" borderId="9" xfId="15" applyNumberFormat="1" applyFont="1" applyFill="1" applyBorder="1" applyAlignment="1" applyProtection="1">
      <alignment horizontal="right"/>
      <protection/>
    </xf>
    <xf numFmtId="3" fontId="1" fillId="0" borderId="15" xfId="15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1" fillId="0" borderId="6" xfId="15" applyNumberFormat="1" applyFont="1" applyFill="1" applyBorder="1" applyAlignment="1" applyProtection="1">
      <alignment/>
      <protection/>
    </xf>
    <xf numFmtId="3" fontId="1" fillId="0" borderId="15" xfId="16" applyNumberFormat="1" applyFont="1" applyFill="1" applyBorder="1" applyAlignment="1" applyProtection="1">
      <alignment/>
      <protection/>
    </xf>
    <xf numFmtId="3" fontId="1" fillId="0" borderId="9" xfId="0" applyNumberFormat="1" applyFont="1" applyBorder="1" applyAlignment="1">
      <alignment horizontal="center"/>
    </xf>
    <xf numFmtId="3" fontId="1" fillId="0" borderId="9" xfId="15" applyNumberFormat="1" applyFont="1" applyFill="1" applyBorder="1" applyAlignment="1" applyProtection="1">
      <alignment/>
      <protection/>
    </xf>
    <xf numFmtId="3" fontId="1" fillId="0" borderId="9" xfId="16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1" fillId="0" borderId="15" xfId="15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5" applyNumberFormat="1" applyFont="1" applyFill="1" applyBorder="1" applyAlignment="1" applyProtection="1">
      <alignment/>
      <protection/>
    </xf>
    <xf numFmtId="3" fontId="2" fillId="0" borderId="0" xfId="15" applyNumberFormat="1" applyFont="1" applyFill="1" applyBorder="1" applyAlignment="1" applyProtection="1">
      <alignment horizontal="center"/>
      <protection/>
    </xf>
    <xf numFmtId="3" fontId="2" fillId="0" borderId="0" xfId="15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7" fillId="0" borderId="0" xfId="15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Border="1" applyAlignment="1">
      <alignment/>
    </xf>
    <xf numFmtId="3" fontId="0" fillId="0" borderId="1" xfId="15" applyNumberFormat="1" applyFont="1" applyFill="1" applyBorder="1" applyAlignment="1" applyProtection="1">
      <alignment/>
      <protection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15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15" applyNumberFormat="1" applyFont="1" applyFill="1" applyBorder="1" applyAlignment="1" applyProtection="1">
      <alignment horizontal="center" vertical="center" wrapText="1"/>
      <protection/>
    </xf>
    <xf numFmtId="3" fontId="1" fillId="0" borderId="20" xfId="15" applyNumberFormat="1" applyFont="1" applyFill="1" applyBorder="1" applyAlignment="1" applyProtection="1">
      <alignment horizontal="center" vertical="center" wrapText="1"/>
      <protection/>
    </xf>
    <xf numFmtId="3" fontId="1" fillId="0" borderId="21" xfId="15" applyNumberFormat="1" applyFont="1" applyFill="1" applyBorder="1" applyAlignment="1" applyProtection="1">
      <alignment horizontal="center" vertical="center" wrapText="1"/>
      <protection/>
    </xf>
    <xf numFmtId="3" fontId="1" fillId="0" borderId="3" xfId="15" applyNumberFormat="1" applyFont="1" applyFill="1" applyBorder="1" applyAlignment="1" applyProtection="1">
      <alignment horizontal="center" vertical="center" wrapText="1"/>
      <protection/>
    </xf>
    <xf numFmtId="3" fontId="1" fillId="0" borderId="0" xfId="15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1" fillId="0" borderId="5" xfId="0" applyNumberFormat="1" applyFont="1" applyBorder="1" applyAlignment="1">
      <alignment/>
    </xf>
    <xf numFmtId="3" fontId="0" fillId="0" borderId="6" xfId="15" applyNumberFormat="1" applyFont="1" applyFill="1" applyBorder="1" applyAlignment="1" applyProtection="1">
      <alignment/>
      <protection/>
    </xf>
    <xf numFmtId="3" fontId="0" fillId="0" borderId="15" xfId="15" applyNumberFormat="1" applyFont="1" applyFill="1" applyBorder="1" applyAlignment="1" applyProtection="1">
      <alignment/>
      <protection/>
    </xf>
    <xf numFmtId="3" fontId="0" fillId="0" borderId="9" xfId="15" applyNumberFormat="1" applyFont="1" applyFill="1" applyBorder="1" applyAlignment="1" applyProtection="1">
      <alignment/>
      <protection/>
    </xf>
    <xf numFmtId="3" fontId="3" fillId="0" borderId="11" xfId="0" applyNumberFormat="1" applyFont="1" applyBorder="1" applyAlignment="1">
      <alignment horizontal="center"/>
    </xf>
    <xf numFmtId="3" fontId="0" fillId="0" borderId="12" xfId="15" applyNumberFormat="1" applyFont="1" applyFill="1" applyBorder="1" applyAlignment="1" applyProtection="1">
      <alignment/>
      <protection/>
    </xf>
    <xf numFmtId="3" fontId="0" fillId="0" borderId="16" xfId="15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3" fontId="3" fillId="0" borderId="6" xfId="15" applyNumberFormat="1" applyFont="1" applyFill="1" applyBorder="1" applyAlignment="1" applyProtection="1">
      <alignment/>
      <protection/>
    </xf>
    <xf numFmtId="3" fontId="3" fillId="0" borderId="23" xfId="15" applyNumberFormat="1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/>
      <protection/>
    </xf>
    <xf numFmtId="3" fontId="3" fillId="0" borderId="9" xfId="15" applyNumberFormat="1" applyFont="1" applyFill="1" applyBorder="1" applyAlignment="1" applyProtection="1">
      <alignment/>
      <protection/>
    </xf>
    <xf numFmtId="3" fontId="3" fillId="0" borderId="15" xfId="15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1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3" fontId="9" fillId="0" borderId="12" xfId="15" applyNumberFormat="1" applyFont="1" applyFill="1" applyBorder="1" applyAlignment="1" applyProtection="1">
      <alignment/>
      <protection/>
    </xf>
    <xf numFmtId="3" fontId="9" fillId="0" borderId="16" xfId="15" applyNumberFormat="1" applyFont="1" applyFill="1" applyBorder="1" applyAlignment="1" applyProtection="1">
      <alignment/>
      <protection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2" xfId="15" applyNumberFormat="1" applyFont="1" applyFill="1" applyBorder="1" applyAlignment="1" applyProtection="1">
      <alignment/>
      <protection/>
    </xf>
    <xf numFmtId="0" fontId="10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wrapText="1"/>
    </xf>
    <xf numFmtId="3" fontId="0" fillId="0" borderId="24" xfId="15" applyNumberFormat="1" applyFont="1" applyFill="1" applyBorder="1" applyAlignment="1" applyProtection="1">
      <alignment/>
      <protection/>
    </xf>
    <xf numFmtId="3" fontId="0" fillId="2" borderId="9" xfId="15" applyNumberFormat="1" applyFont="1" applyFill="1" applyBorder="1" applyAlignment="1" applyProtection="1">
      <alignment/>
      <protection/>
    </xf>
    <xf numFmtId="3" fontId="0" fillId="0" borderId="14" xfId="15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 horizontal="left"/>
    </xf>
    <xf numFmtId="3" fontId="0" fillId="0" borderId="27" xfId="15" applyNumberFormat="1" applyFont="1" applyFill="1" applyBorder="1" applyAlignment="1" applyProtection="1">
      <alignment/>
      <protection/>
    </xf>
    <xf numFmtId="3" fontId="3" fillId="0" borderId="26" xfId="0" applyNumberFormat="1" applyFont="1" applyBorder="1" applyAlignment="1">
      <alignment horizontal="left" wrapText="1"/>
    </xf>
    <xf numFmtId="3" fontId="3" fillId="0" borderId="26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1" fillId="0" borderId="26" xfId="0" applyNumberFormat="1" applyFont="1" applyBorder="1" applyAlignment="1">
      <alignment/>
    </xf>
    <xf numFmtId="3" fontId="0" fillId="0" borderId="24" xfId="0" applyNumberFormat="1" applyFont="1" applyBorder="1" applyAlignment="1">
      <alignment wrapText="1"/>
    </xf>
    <xf numFmtId="166" fontId="12" fillId="0" borderId="0" xfId="15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66" fontId="13" fillId="0" borderId="0" xfId="15" applyNumberFormat="1" applyFont="1" applyFill="1" applyBorder="1" applyAlignment="1" applyProtection="1">
      <alignment/>
      <protection/>
    </xf>
    <xf numFmtId="166" fontId="12" fillId="0" borderId="5" xfId="15" applyNumberFormat="1" applyFont="1" applyFill="1" applyBorder="1" applyAlignment="1" applyProtection="1">
      <alignment/>
      <protection/>
    </xf>
    <xf numFmtId="166" fontId="13" fillId="0" borderId="31" xfId="15" applyNumberFormat="1" applyFont="1" applyFill="1" applyBorder="1" applyAlignment="1" applyProtection="1">
      <alignment horizontal="center" vertical="center" wrapText="1"/>
      <protection/>
    </xf>
    <xf numFmtId="166" fontId="13" fillId="0" borderId="32" xfId="15" applyNumberFormat="1" applyFont="1" applyFill="1" applyBorder="1" applyAlignment="1" applyProtection="1">
      <alignment horizontal="center" vertical="center" wrapText="1"/>
      <protection/>
    </xf>
    <xf numFmtId="166" fontId="13" fillId="0" borderId="11" xfId="15" applyNumberFormat="1" applyFont="1" applyFill="1" applyBorder="1" applyAlignment="1" applyProtection="1">
      <alignment horizontal="center"/>
      <protection/>
    </xf>
    <xf numFmtId="166" fontId="13" fillId="0" borderId="14" xfId="15" applyNumberFormat="1" applyFont="1" applyFill="1" applyBorder="1" applyAlignment="1" applyProtection="1">
      <alignment horizontal="center" vertical="center" wrapText="1"/>
      <protection/>
    </xf>
    <xf numFmtId="166" fontId="13" fillId="0" borderId="16" xfId="15" applyNumberFormat="1" applyFont="1" applyFill="1" applyBorder="1" applyAlignment="1" applyProtection="1">
      <alignment horizontal="center" vertical="center" wrapText="1"/>
      <protection/>
    </xf>
    <xf numFmtId="166" fontId="13" fillId="0" borderId="3" xfId="15" applyNumberFormat="1" applyFont="1" applyFill="1" applyBorder="1" applyAlignment="1" applyProtection="1">
      <alignment horizontal="center" vertical="center" wrapText="1"/>
      <protection/>
    </xf>
    <xf numFmtId="166" fontId="13" fillId="0" borderId="8" xfId="15" applyNumberFormat="1" applyFont="1" applyFill="1" applyBorder="1" applyAlignment="1" applyProtection="1">
      <alignment/>
      <protection/>
    </xf>
    <xf numFmtId="166" fontId="13" fillId="0" borderId="1" xfId="15" applyNumberFormat="1" applyFont="1" applyFill="1" applyBorder="1" applyAlignment="1" applyProtection="1">
      <alignment/>
      <protection/>
    </xf>
    <xf numFmtId="166" fontId="12" fillId="0" borderId="23" xfId="15" applyNumberFormat="1" applyFont="1" applyFill="1" applyBorder="1" applyAlignment="1" applyProtection="1">
      <alignment/>
      <protection/>
    </xf>
    <xf numFmtId="166" fontId="12" fillId="0" borderId="14" xfId="15" applyNumberFormat="1" applyFont="1" applyFill="1" applyBorder="1" applyAlignment="1" applyProtection="1">
      <alignment/>
      <protection/>
    </xf>
    <xf numFmtId="166" fontId="12" fillId="0" borderId="8" xfId="15" applyNumberFormat="1" applyFont="1" applyFill="1" applyBorder="1" applyAlignment="1" applyProtection="1">
      <alignment/>
      <protection/>
    </xf>
    <xf numFmtId="166" fontId="13" fillId="0" borderId="14" xfId="15" applyNumberFormat="1" applyFont="1" applyFill="1" applyBorder="1" applyAlignment="1" applyProtection="1">
      <alignment/>
      <protection/>
    </xf>
    <xf numFmtId="166" fontId="12" fillId="0" borderId="15" xfId="15" applyNumberFormat="1" applyFont="1" applyFill="1" applyBorder="1" applyAlignment="1" applyProtection="1">
      <alignment/>
      <protection/>
    </xf>
    <xf numFmtId="166" fontId="13" fillId="0" borderId="8" xfId="15" applyNumberFormat="1" applyFont="1" applyFill="1" applyBorder="1" applyAlignment="1" applyProtection="1">
      <alignment horizontal="left"/>
      <protection/>
    </xf>
    <xf numFmtId="167" fontId="12" fillId="0" borderId="14" xfId="15" applyNumberFormat="1" applyFont="1" applyFill="1" applyBorder="1" applyAlignment="1" applyProtection="1">
      <alignment horizontal="left"/>
      <protection/>
    </xf>
    <xf numFmtId="167" fontId="12" fillId="0" borderId="15" xfId="15" applyNumberFormat="1" applyFont="1" applyFill="1" applyBorder="1" applyAlignment="1" applyProtection="1">
      <alignment/>
      <protection/>
    </xf>
    <xf numFmtId="167" fontId="12" fillId="0" borderId="14" xfId="15" applyNumberFormat="1" applyFont="1" applyFill="1" applyBorder="1" applyAlignment="1" applyProtection="1">
      <alignment/>
      <protection/>
    </xf>
    <xf numFmtId="167" fontId="12" fillId="0" borderId="8" xfId="15" applyNumberFormat="1" applyFont="1" applyFill="1" applyBorder="1" applyAlignment="1" applyProtection="1">
      <alignment/>
      <protection/>
    </xf>
    <xf numFmtId="167" fontId="12" fillId="0" borderId="0" xfId="15" applyNumberFormat="1" applyFont="1" applyFill="1" applyBorder="1" applyAlignment="1" applyProtection="1">
      <alignment/>
      <protection/>
    </xf>
    <xf numFmtId="167" fontId="13" fillId="0" borderId="14" xfId="15" applyNumberFormat="1" applyFont="1" applyFill="1" applyBorder="1" applyAlignment="1" applyProtection="1">
      <alignment/>
      <protection/>
    </xf>
    <xf numFmtId="167" fontId="12" fillId="0" borderId="14" xfId="15" applyNumberFormat="1" applyFont="1" applyFill="1" applyBorder="1" applyAlignment="1" applyProtection="1">
      <alignment horizontal="right"/>
      <protection/>
    </xf>
    <xf numFmtId="167" fontId="13" fillId="0" borderId="14" xfId="15" applyNumberFormat="1" applyFont="1" applyFill="1" applyBorder="1" applyAlignment="1" applyProtection="1">
      <alignment horizontal="left"/>
      <protection/>
    </xf>
    <xf numFmtId="166" fontId="12" fillId="0" borderId="0" xfId="0" applyNumberFormat="1" applyFont="1" applyAlignment="1">
      <alignment/>
    </xf>
    <xf numFmtId="167" fontId="12" fillId="0" borderId="14" xfId="0" applyNumberFormat="1" applyFont="1" applyFill="1" applyBorder="1" applyAlignment="1" applyProtection="1">
      <alignment/>
      <protection/>
    </xf>
    <xf numFmtId="166" fontId="12" fillId="0" borderId="11" xfId="15" applyNumberFormat="1" applyFont="1" applyFill="1" applyBorder="1" applyAlignment="1" applyProtection="1">
      <alignment/>
      <protection/>
    </xf>
    <xf numFmtId="167" fontId="12" fillId="0" borderId="3" xfId="15" applyNumberFormat="1" applyFont="1" applyFill="1" applyBorder="1" applyAlignment="1" applyProtection="1">
      <alignment/>
      <protection/>
    </xf>
    <xf numFmtId="167" fontId="12" fillId="0" borderId="16" xfId="15" applyNumberFormat="1" applyFont="1" applyFill="1" applyBorder="1" applyAlignment="1" applyProtection="1">
      <alignment/>
      <protection/>
    </xf>
    <xf numFmtId="167" fontId="12" fillId="0" borderId="11" xfId="15" applyNumberFormat="1" applyFont="1" applyFill="1" applyBorder="1" applyAlignment="1" applyProtection="1">
      <alignment/>
      <protection/>
    </xf>
    <xf numFmtId="167" fontId="12" fillId="0" borderId="4" xfId="15" applyNumberFormat="1" applyFont="1" applyFill="1" applyBorder="1" applyAlignment="1" applyProtection="1">
      <alignment/>
      <protection/>
    </xf>
    <xf numFmtId="3" fontId="3" fillId="0" borderId="5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0" borderId="2" xfId="15" applyNumberFormat="1" applyFont="1" applyFill="1" applyBorder="1" applyAlignment="1" applyProtection="1">
      <alignment/>
      <protection/>
    </xf>
    <xf numFmtId="3" fontId="3" fillId="0" borderId="33" xfId="15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4" xfId="15" applyNumberFormat="1" applyFont="1" applyFill="1" applyBorder="1" applyAlignment="1" applyProtection="1">
      <alignment/>
      <protection/>
    </xf>
    <xf numFmtId="3" fontId="3" fillId="0" borderId="24" xfId="16" applyNumberFormat="1" applyFont="1" applyFill="1" applyBorder="1" applyAlignment="1" applyProtection="1">
      <alignment/>
      <protection/>
    </xf>
    <xf numFmtId="3" fontId="3" fillId="0" borderId="9" xfId="16" applyNumberFormat="1" applyFont="1" applyFill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9" fontId="2" fillId="0" borderId="2" xfId="19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8" fontId="0" fillId="0" borderId="8" xfId="16" applyNumberFormat="1" applyFont="1" applyFill="1" applyBorder="1" applyAlignment="1" applyProtection="1">
      <alignment horizontal="left" vertical="center" wrapText="1"/>
      <protection/>
    </xf>
    <xf numFmtId="168" fontId="0" fillId="0" borderId="0" xfId="16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9" fontId="0" fillId="0" borderId="8" xfId="16" applyNumberFormat="1" applyFont="1" applyFill="1" applyBorder="1" applyAlignment="1" applyProtection="1">
      <alignment horizontal="left" vertical="center" wrapText="1"/>
      <protection/>
    </xf>
    <xf numFmtId="169" fontId="0" fillId="0" borderId="0" xfId="16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69" fontId="0" fillId="0" borderId="4" xfId="16" applyNumberFormat="1" applyFont="1" applyFill="1" applyBorder="1" applyAlignment="1" applyProtection="1">
      <alignment horizontal="right" vertical="center" wrapText="1"/>
      <protection/>
    </xf>
    <xf numFmtId="0" fontId="0" fillId="0" borderId="4" xfId="16" applyNumberFormat="1" applyFont="1" applyFill="1" applyBorder="1" applyAlignment="1" applyProtection="1">
      <alignment horizontal="right" vertical="center" wrapText="1"/>
      <protection/>
    </xf>
    <xf numFmtId="0" fontId="0" fillId="0" borderId="16" xfId="16" applyNumberFormat="1" applyFont="1" applyFill="1" applyBorder="1" applyAlignment="1" applyProtection="1">
      <alignment horizontal="right" vertical="center" wrapText="1"/>
      <protection/>
    </xf>
    <xf numFmtId="3" fontId="0" fillId="0" borderId="3" xfId="16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4" xfId="16" applyNumberFormat="1" applyFont="1" applyFill="1" applyBorder="1" applyAlignment="1" applyProtection="1">
      <alignment horizontal="right" vertical="center" wrapText="1"/>
      <protection/>
    </xf>
    <xf numFmtId="170" fontId="0" fillId="0" borderId="4" xfId="16" applyNumberFormat="1" applyFont="1" applyFill="1" applyBorder="1" applyAlignment="1" applyProtection="1">
      <alignment horizontal="right" vertical="center" wrapText="1"/>
      <protection/>
    </xf>
    <xf numFmtId="170" fontId="0" fillId="0" borderId="0" xfId="0" applyNumberFormat="1" applyFont="1" applyBorder="1" applyAlignment="1">
      <alignment horizontal="right" vertical="center" wrapText="1"/>
    </xf>
    <xf numFmtId="3" fontId="0" fillId="0" borderId="16" xfId="16" applyNumberFormat="1" applyFont="1" applyFill="1" applyBorder="1" applyAlignment="1" applyProtection="1">
      <alignment horizontal="right" vertical="center" wrapText="1"/>
      <protection/>
    </xf>
    <xf numFmtId="9" fontId="2" fillId="0" borderId="22" xfId="19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168" fontId="0" fillId="0" borderId="5" xfId="16" applyNumberFormat="1" applyFont="1" applyFill="1" applyBorder="1" applyAlignment="1" applyProtection="1">
      <alignment horizontal="left" vertical="center" wrapText="1"/>
      <protection/>
    </xf>
    <xf numFmtId="168" fontId="0" fillId="0" borderId="2" xfId="1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right"/>
    </xf>
    <xf numFmtId="3" fontId="0" fillId="0" borderId="14" xfId="16" applyNumberFormat="1" applyFont="1" applyFill="1" applyBorder="1" applyAlignment="1" applyProtection="1">
      <alignment horizontal="right" vertical="center" wrapText="1"/>
      <protection/>
    </xf>
    <xf numFmtId="171" fontId="0" fillId="0" borderId="4" xfId="16" applyNumberFormat="1" applyFont="1" applyFill="1" applyBorder="1" applyAlignment="1" applyProtection="1">
      <alignment horizontal="right" vertical="center" wrapText="1"/>
      <protection/>
    </xf>
    <xf numFmtId="171" fontId="0" fillId="0" borderId="16" xfId="16" applyNumberFormat="1" applyFont="1" applyFill="1" applyBorder="1" applyAlignment="1" applyProtection="1">
      <alignment horizontal="right" vertical="center" wrapText="1"/>
      <protection/>
    </xf>
    <xf numFmtId="168" fontId="0" fillId="0" borderId="8" xfId="1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5" fontId="0" fillId="0" borderId="8" xfId="16" applyNumberFormat="1" applyFont="1" applyFill="1" applyBorder="1" applyAlignment="1" applyProtection="1">
      <alignment horizontal="left" vertical="center" wrapText="1"/>
      <protection/>
    </xf>
    <xf numFmtId="165" fontId="0" fillId="0" borderId="0" xfId="16" applyNumberFormat="1" applyFont="1" applyFill="1" applyBorder="1" applyAlignment="1" applyProtection="1">
      <alignment horizontal="left" vertical="center" wrapText="1"/>
      <protection/>
    </xf>
    <xf numFmtId="165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 vertical="center" wrapText="1"/>
    </xf>
    <xf numFmtId="166" fontId="0" fillId="0" borderId="4" xfId="16" applyNumberFormat="1" applyFont="1" applyFill="1" applyBorder="1" applyAlignment="1" applyProtection="1">
      <alignment horizontal="right" vertical="center" wrapText="1"/>
      <protection/>
    </xf>
    <xf numFmtId="166" fontId="0" fillId="0" borderId="3" xfId="16" applyNumberFormat="1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69" fontId="0" fillId="0" borderId="2" xfId="16" applyNumberFormat="1" applyFont="1" applyFill="1" applyBorder="1" applyAlignment="1" applyProtection="1">
      <alignment horizontal="right" vertical="center" wrapText="1"/>
      <protection/>
    </xf>
    <xf numFmtId="169" fontId="0" fillId="0" borderId="23" xfId="16" applyNumberFormat="1" applyFont="1" applyFill="1" applyBorder="1" applyAlignment="1" applyProtection="1">
      <alignment horizontal="right" vertical="center" wrapText="1"/>
      <protection/>
    </xf>
    <xf numFmtId="169" fontId="0" fillId="0" borderId="1" xfId="16" applyNumberFormat="1" applyFont="1" applyFill="1" applyBorder="1" applyAlignment="1" applyProtection="1">
      <alignment horizontal="right" vertical="center" wrapText="1"/>
      <protection/>
    </xf>
    <xf numFmtId="172" fontId="0" fillId="0" borderId="0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69" fontId="0" fillId="0" borderId="3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16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 vertical="center" wrapText="1"/>
    </xf>
    <xf numFmtId="168" fontId="0" fillId="0" borderId="0" xfId="1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9" fontId="0" fillId="0" borderId="23" xfId="0" applyNumberFormat="1" applyFont="1" applyBorder="1" applyAlignment="1">
      <alignment horizontal="right" vertical="center" wrapText="1"/>
    </xf>
    <xf numFmtId="169" fontId="0" fillId="0" borderId="16" xfId="16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2" fontId="12" fillId="0" borderId="0" xfId="16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169" fontId="0" fillId="0" borderId="0" xfId="16" applyNumberFormat="1" applyFont="1" applyFill="1" applyBorder="1" applyAlignment="1" applyProtection="1">
      <alignment horizontal="right" vertical="center" wrapText="1"/>
      <protection/>
    </xf>
    <xf numFmtId="169" fontId="0" fillId="0" borderId="15" xfId="0" applyNumberFormat="1" applyFont="1" applyBorder="1" applyAlignment="1">
      <alignment horizontal="right" vertical="center" wrapText="1"/>
    </xf>
    <xf numFmtId="169" fontId="0" fillId="0" borderId="14" xfId="16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69" fontId="0" fillId="0" borderId="0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right" vertical="center" wrapText="1"/>
    </xf>
    <xf numFmtId="169" fontId="0" fillId="0" borderId="1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169" fontId="0" fillId="0" borderId="14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166" fontId="0" fillId="0" borderId="2" xfId="15" applyNumberFormat="1" applyFont="1" applyFill="1" applyBorder="1" applyAlignment="1" applyProtection="1">
      <alignment horizontal="right" vertical="center" wrapText="1"/>
      <protection/>
    </xf>
    <xf numFmtId="166" fontId="0" fillId="0" borderId="0" xfId="15" applyNumberFormat="1" applyFont="1" applyFill="1" applyBorder="1" applyAlignment="1" applyProtection="1">
      <alignment horizontal="right" vertical="center" wrapText="1"/>
      <protection/>
    </xf>
    <xf numFmtId="166" fontId="0" fillId="0" borderId="7" xfId="15" applyNumberFormat="1" applyFont="1" applyFill="1" applyBorder="1" applyAlignment="1" applyProtection="1">
      <alignment horizontal="right" vertical="center" wrapText="1"/>
      <protection/>
    </xf>
    <xf numFmtId="166" fontId="0" fillId="0" borderId="10" xfId="15" applyNumberFormat="1" applyFont="1" applyFill="1" applyBorder="1" applyAlignment="1" applyProtection="1">
      <alignment horizontal="right" vertical="center" wrapText="1"/>
      <protection/>
    </xf>
    <xf numFmtId="166" fontId="0" fillId="0" borderId="4" xfId="15" applyNumberFormat="1" applyFont="1" applyFill="1" applyBorder="1" applyAlignment="1" applyProtection="1">
      <alignment horizontal="right" vertical="center" wrapText="1"/>
      <protection/>
    </xf>
    <xf numFmtId="166" fontId="0" fillId="0" borderId="13" xfId="15" applyNumberFormat="1" applyFont="1" applyFill="1" applyBorder="1" applyAlignment="1" applyProtection="1">
      <alignment horizontal="right" vertical="center" wrapText="1"/>
      <protection/>
    </xf>
    <xf numFmtId="166" fontId="0" fillId="0" borderId="2" xfId="16" applyNumberFormat="1" applyFont="1" applyFill="1" applyBorder="1" applyAlignment="1" applyProtection="1">
      <alignment horizontal="right" vertical="center" wrapText="1"/>
      <protection/>
    </xf>
    <xf numFmtId="166" fontId="0" fillId="0" borderId="1" xfId="16" applyNumberFormat="1" applyFont="1" applyFill="1" applyBorder="1" applyAlignment="1" applyProtection="1">
      <alignment horizontal="right" vertical="center" wrapText="1"/>
      <protection/>
    </xf>
    <xf numFmtId="166" fontId="0" fillId="0" borderId="0" xfId="16" applyNumberFormat="1" applyFont="1" applyFill="1" applyBorder="1" applyAlignment="1" applyProtection="1">
      <alignment horizontal="right" vertical="center" wrapText="1"/>
      <protection/>
    </xf>
    <xf numFmtId="166" fontId="0" fillId="0" borderId="14" xfId="16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horizontal="left" vertical="center" wrapText="1"/>
    </xf>
    <xf numFmtId="166" fontId="0" fillId="0" borderId="1" xfId="15" applyNumberFormat="1" applyFont="1" applyFill="1" applyBorder="1" applyAlignment="1" applyProtection="1">
      <alignment horizontal="right" vertical="center" wrapText="1"/>
      <protection/>
    </xf>
    <xf numFmtId="0" fontId="0" fillId="0" borderId="4" xfId="15" applyNumberFormat="1" applyFont="1" applyFill="1" applyBorder="1" applyAlignment="1" applyProtection="1">
      <alignment horizontal="right" vertical="center" wrapText="1"/>
      <protection/>
    </xf>
    <xf numFmtId="166" fontId="0" fillId="0" borderId="3" xfId="15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173" fontId="0" fillId="0" borderId="10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3" xfId="15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173" fontId="0" fillId="0" borderId="14" xfId="15" applyNumberFormat="1" applyFont="1" applyFill="1" applyBorder="1" applyAlignment="1" applyProtection="1">
      <alignment/>
      <protection/>
    </xf>
    <xf numFmtId="164" fontId="0" fillId="0" borderId="3" xfId="15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3" fontId="2" fillId="0" borderId="14" xfId="15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4" fontId="16" fillId="0" borderId="3" xfId="15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73" fontId="2" fillId="0" borderId="10" xfId="1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left" vertical="center"/>
    </xf>
    <xf numFmtId="3" fontId="0" fillId="0" borderId="0" xfId="15" applyNumberFormat="1" applyFont="1" applyFill="1" applyBorder="1" applyAlignment="1" applyProtection="1">
      <alignment vertical="center"/>
      <protection/>
    </xf>
    <xf numFmtId="3" fontId="0" fillId="0" borderId="1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" fontId="0" fillId="0" borderId="8" xfId="0" applyNumberFormat="1" applyFont="1" applyBorder="1" applyAlignment="1">
      <alignment horizontal="left" indent="1"/>
    </xf>
    <xf numFmtId="3" fontId="0" fillId="0" borderId="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2" xfId="15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14" xfId="15" applyNumberFormat="1" applyFont="1" applyFill="1" applyBorder="1" applyAlignment="1" applyProtection="1">
      <alignment vertical="center"/>
      <protection/>
    </xf>
    <xf numFmtId="3" fontId="0" fillId="0" borderId="3" xfId="15" applyNumberFormat="1" applyFont="1" applyFill="1" applyBorder="1" applyAlignment="1" applyProtection="1">
      <alignment/>
      <protection/>
    </xf>
    <xf numFmtId="0" fontId="2" fillId="0" borderId="5" xfId="0" applyFont="1" applyBorder="1" applyAlignment="1">
      <alignment horizontal="center" vertical="center" wrapText="1"/>
    </xf>
    <xf numFmtId="3" fontId="0" fillId="0" borderId="7" xfId="15" applyNumberFormat="1" applyFont="1" applyFill="1" applyBorder="1" applyAlignment="1" applyProtection="1">
      <alignment vertical="center"/>
      <protection/>
    </xf>
    <xf numFmtId="3" fontId="0" fillId="0" borderId="10" xfId="15" applyNumberFormat="1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3" xfId="15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4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/>
      <protection/>
    </xf>
    <xf numFmtId="3" fontId="2" fillId="0" borderId="25" xfId="15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 wrapText="1"/>
    </xf>
    <xf numFmtId="166" fontId="13" fillId="0" borderId="0" xfId="15" applyNumberFormat="1" applyFont="1" applyFill="1" applyBorder="1" applyAlignment="1" applyProtection="1">
      <alignment horizontal="center"/>
      <protection/>
    </xf>
    <xf numFmtId="166" fontId="13" fillId="0" borderId="31" xfId="15" applyNumberFormat="1" applyFont="1" applyFill="1" applyBorder="1" applyAlignment="1" applyProtection="1">
      <alignment horizontal="center" vertical="center"/>
      <protection/>
    </xf>
    <xf numFmtId="166" fontId="13" fillId="0" borderId="31" xfId="15" applyNumberFormat="1" applyFont="1" applyFill="1" applyBorder="1" applyAlignment="1" applyProtection="1">
      <alignment horizontal="center" vertical="center" wrapText="1"/>
      <protection/>
    </xf>
    <xf numFmtId="166" fontId="13" fillId="0" borderId="22" xfId="15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168" fontId="0" fillId="0" borderId="11" xfId="16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 vertical="center"/>
    </xf>
    <xf numFmtId="165" fontId="0" fillId="0" borderId="11" xfId="1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3" fontId="0" fillId="0" borderId="4" xfId="15" applyNumberFormat="1" applyFill="1" applyBorder="1" applyAlignment="1" applyProtection="1">
      <alignment horizontal="right" vertical="center" wrapText="1"/>
      <protection/>
    </xf>
    <xf numFmtId="167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externalLink" Target="externalLinks/externalLink1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_critica\PROYECTO%202001\ANTEPROY2001\LEYES%20PTO.YCOMP\Anexos%20Ley%202001\Anexos%20Ley%20Aprobada\cuadros%20sistema\FUENTE%20FT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 FTO_"/>
    </sheetNames>
    <sheetDataSet>
      <sheetData sheetId="0"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2">
          <cell r="C6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2"/>
  <sheetViews>
    <sheetView showGridLines="0" showZeros="0" zoomScale="60" zoomScaleNormal="60" workbookViewId="0" topLeftCell="A1">
      <selection activeCell="H13" sqref="H13"/>
    </sheetView>
  </sheetViews>
  <sheetFormatPr defaultColWidth="11.421875" defaultRowHeight="12.75"/>
  <cols>
    <col min="1" max="1" width="58.7109375" style="1" customWidth="1"/>
    <col min="2" max="4" width="14.7109375" style="2" customWidth="1"/>
    <col min="5" max="16384" width="11.421875" style="2" customWidth="1"/>
  </cols>
  <sheetData>
    <row r="3" ht="12.75">
      <c r="B3" s="2" t="s">
        <v>0</v>
      </c>
    </row>
    <row r="4" ht="12.75">
      <c r="B4" s="3" t="s">
        <v>1</v>
      </c>
    </row>
    <row r="5" ht="12.75">
      <c r="B5" s="4"/>
    </row>
    <row r="7" spans="1:4" ht="12.75">
      <c r="A7" s="407" t="s">
        <v>2</v>
      </c>
      <c r="B7" s="407"/>
      <c r="C7" s="407"/>
      <c r="D7" s="407"/>
    </row>
    <row r="8" spans="1:4" ht="12.75">
      <c r="A8" s="407" t="s">
        <v>3</v>
      </c>
      <c r="B8" s="407"/>
      <c r="C8" s="407"/>
      <c r="D8" s="407"/>
    </row>
    <row r="11" spans="1:4" ht="18" customHeight="1">
      <c r="A11" s="408" t="s">
        <v>4</v>
      </c>
      <c r="B11" s="6" t="s">
        <v>5</v>
      </c>
      <c r="C11" s="7" t="s">
        <v>5</v>
      </c>
      <c r="D11" s="408" t="s">
        <v>6</v>
      </c>
    </row>
    <row r="12" spans="1:4" ht="18" customHeight="1">
      <c r="A12" s="408"/>
      <c r="B12" s="8" t="s">
        <v>7</v>
      </c>
      <c r="C12" s="9" t="s">
        <v>8</v>
      </c>
      <c r="D12" s="408"/>
    </row>
    <row r="13" spans="1:4" ht="12.75">
      <c r="A13" s="10"/>
      <c r="B13" s="11"/>
      <c r="C13" s="7"/>
      <c r="D13" s="12"/>
    </row>
    <row r="14" spans="1:4" ht="12.75" customHeight="1">
      <c r="A14" s="13" t="s">
        <v>9</v>
      </c>
      <c r="B14" s="14">
        <f>B15</f>
        <v>5458000</v>
      </c>
      <c r="C14" s="15">
        <f>C15</f>
        <v>200000</v>
      </c>
      <c r="D14" s="16">
        <f>+B14+C14</f>
        <v>5658000</v>
      </c>
    </row>
    <row r="15" spans="1:4" ht="13.5" customHeight="1">
      <c r="A15" s="17" t="s">
        <v>10</v>
      </c>
      <c r="B15" s="18">
        <v>5458000</v>
      </c>
      <c r="C15" s="19">
        <v>200000</v>
      </c>
      <c r="D15" s="16">
        <f>+B15+C15</f>
        <v>5658000</v>
      </c>
    </row>
    <row r="16" spans="1:4" ht="13.5" customHeight="1">
      <c r="A16" s="17"/>
      <c r="B16" s="18"/>
      <c r="C16" s="19"/>
      <c r="D16" s="16"/>
    </row>
    <row r="17" spans="1:4" ht="13.5" customHeight="1">
      <c r="A17" s="20" t="s">
        <v>11</v>
      </c>
      <c r="B17" s="14">
        <f>B18</f>
        <v>16366000</v>
      </c>
      <c r="C17" s="15">
        <f>C18</f>
        <v>615000</v>
      </c>
      <c r="D17" s="16">
        <f>+B17+C17</f>
        <v>16981000</v>
      </c>
    </row>
    <row r="18" spans="1:4" ht="12.75">
      <c r="A18" s="21" t="s">
        <v>12</v>
      </c>
      <c r="B18" s="14">
        <v>16366000</v>
      </c>
      <c r="C18" s="15">
        <v>615000</v>
      </c>
      <c r="D18" s="16">
        <f>+B18+C18</f>
        <v>16981000</v>
      </c>
    </row>
    <row r="19" spans="1:4" ht="12.75">
      <c r="A19" s="21"/>
      <c r="B19" s="14"/>
      <c r="C19" s="15"/>
      <c r="D19" s="16"/>
    </row>
    <row r="20" spans="1:4" ht="12.75">
      <c r="A20" s="20" t="s">
        <v>13</v>
      </c>
      <c r="B20" s="14">
        <f>+B21</f>
        <v>1522000</v>
      </c>
      <c r="C20" s="15">
        <f>+C21</f>
        <v>0</v>
      </c>
      <c r="D20" s="16">
        <f>+B20+C20</f>
        <v>1522000</v>
      </c>
    </row>
    <row r="21" spans="1:4" ht="12.75">
      <c r="A21" s="21" t="s">
        <v>14</v>
      </c>
      <c r="B21" s="14">
        <v>1522000</v>
      </c>
      <c r="C21" s="15"/>
      <c r="D21" s="16">
        <f>+B21+C21</f>
        <v>1522000</v>
      </c>
    </row>
    <row r="22" spans="1:4" ht="12.75">
      <c r="A22" s="21"/>
      <c r="B22" s="14"/>
      <c r="C22" s="15"/>
      <c r="D22" s="16"/>
    </row>
    <row r="23" spans="1:4" ht="12.75">
      <c r="A23" s="20" t="s">
        <v>15</v>
      </c>
      <c r="B23" s="14">
        <f>B24+B25+B26</f>
        <v>2613997000</v>
      </c>
      <c r="C23" s="15">
        <f>C24+C25+C26</f>
        <v>16628000</v>
      </c>
      <c r="D23" s="16">
        <f>+B23+C23</f>
        <v>2630625000</v>
      </c>
    </row>
    <row r="24" spans="1:4" ht="12.75">
      <c r="A24" s="21" t="s">
        <v>16</v>
      </c>
      <c r="B24" s="14">
        <v>264056000</v>
      </c>
      <c r="C24" s="15">
        <v>6643000</v>
      </c>
      <c r="D24" s="16">
        <f>+B24+C24</f>
        <v>270699000</v>
      </c>
    </row>
    <row r="25" spans="1:4" ht="12.75">
      <c r="A25" s="21" t="s">
        <v>17</v>
      </c>
      <c r="B25" s="14">
        <v>51051000</v>
      </c>
      <c r="C25" s="15">
        <v>1875000</v>
      </c>
      <c r="D25" s="16">
        <f>+B25+C25</f>
        <v>52926000</v>
      </c>
    </row>
    <row r="26" spans="1:4" ht="12.75">
      <c r="A26" s="21" t="s">
        <v>18</v>
      </c>
      <c r="B26" s="14">
        <v>2298890000</v>
      </c>
      <c r="C26" s="15">
        <v>8110000</v>
      </c>
      <c r="D26" s="16">
        <f>+B26+C26</f>
        <v>2307000000</v>
      </c>
    </row>
    <row r="27" spans="1:4" ht="12.75">
      <c r="A27" s="21"/>
      <c r="B27" s="14"/>
      <c r="C27" s="15"/>
      <c r="D27" s="16"/>
    </row>
    <row r="28" spans="1:4" ht="12.75">
      <c r="A28" s="21" t="s">
        <v>19</v>
      </c>
      <c r="B28" s="14">
        <f>B29</f>
        <v>15392000</v>
      </c>
      <c r="C28" s="15">
        <f>C29</f>
        <v>1361000</v>
      </c>
      <c r="D28" s="16">
        <f>+B28+C28</f>
        <v>16753000</v>
      </c>
    </row>
    <row r="29" spans="1:4" ht="12.75">
      <c r="A29" s="21" t="s">
        <v>20</v>
      </c>
      <c r="B29" s="14">
        <v>15392000</v>
      </c>
      <c r="C29" s="15">
        <v>1361000</v>
      </c>
      <c r="D29" s="16">
        <f>SUM(B29:C29)</f>
        <v>16753000</v>
      </c>
    </row>
    <row r="30" spans="1:4" ht="12.75">
      <c r="A30" s="21"/>
      <c r="B30" s="14"/>
      <c r="C30" s="15"/>
      <c r="D30" s="16"/>
    </row>
    <row r="31" spans="1:4" ht="12.75">
      <c r="A31" s="20" t="s">
        <v>21</v>
      </c>
      <c r="B31" s="14">
        <f>B32+B33</f>
        <v>52369150</v>
      </c>
      <c r="C31" s="15">
        <f>C32+C33</f>
        <v>934278190</v>
      </c>
      <c r="D31" s="16">
        <f>+B31+C31</f>
        <v>986647340</v>
      </c>
    </row>
    <row r="32" spans="1:4" ht="12.75">
      <c r="A32" s="21" t="s">
        <v>22</v>
      </c>
      <c r="B32" s="14">
        <v>25235000</v>
      </c>
      <c r="C32" s="15">
        <v>547650000</v>
      </c>
      <c r="D32" s="16">
        <f>+B32+C32</f>
        <v>572885000</v>
      </c>
    </row>
    <row r="33" spans="1:4" ht="12.75">
      <c r="A33" s="21" t="s">
        <v>23</v>
      </c>
      <c r="B33" s="14">
        <v>27134150</v>
      </c>
      <c r="C33" s="15">
        <v>386628190</v>
      </c>
      <c r="D33" s="16">
        <f>+B33+C33</f>
        <v>413762340</v>
      </c>
    </row>
    <row r="34" spans="1:4" ht="12.75">
      <c r="A34" s="21"/>
      <c r="B34" s="14"/>
      <c r="C34" s="15"/>
      <c r="D34" s="16"/>
    </row>
    <row r="35" spans="1:4" ht="12.75">
      <c r="A35" s="20" t="s">
        <v>24</v>
      </c>
      <c r="B35" s="14">
        <f>B36+B37</f>
        <v>30734000</v>
      </c>
      <c r="C35" s="15">
        <f>C36+C37</f>
        <v>6013000</v>
      </c>
      <c r="D35" s="16">
        <f>+B35+C35</f>
        <v>36747000</v>
      </c>
    </row>
    <row r="36" spans="1:4" ht="12.75">
      <c r="A36" s="21" t="s">
        <v>25</v>
      </c>
      <c r="B36" s="14">
        <v>9828000</v>
      </c>
      <c r="C36" s="15">
        <v>4493000</v>
      </c>
      <c r="D36" s="16">
        <f>+B36+C36</f>
        <v>14321000</v>
      </c>
    </row>
    <row r="37" spans="1:4" ht="12.75">
      <c r="A37" s="21" t="s">
        <v>26</v>
      </c>
      <c r="B37" s="14">
        <v>20906000</v>
      </c>
      <c r="C37" s="15">
        <v>1520000</v>
      </c>
      <c r="D37" s="16">
        <f>+B37+C37</f>
        <v>22426000</v>
      </c>
    </row>
    <row r="38" spans="1:4" ht="12.75">
      <c r="A38" s="21"/>
      <c r="B38" s="14"/>
      <c r="C38" s="15"/>
      <c r="D38" s="16">
        <f>+B38+C38</f>
        <v>0</v>
      </c>
    </row>
    <row r="39" spans="1:4" ht="12.75">
      <c r="A39" s="22" t="s">
        <v>6</v>
      </c>
      <c r="B39" s="14">
        <f>B14+B17+B20+B23+B31+B35+B28</f>
        <v>2735838150</v>
      </c>
      <c r="C39" s="15">
        <f>C14+C17+C20+C23+C31+C35+C28</f>
        <v>959095190</v>
      </c>
      <c r="D39" s="16">
        <f>+B39+C39</f>
        <v>3694933340</v>
      </c>
    </row>
    <row r="40" spans="1:4" ht="12.75">
      <c r="A40" s="23"/>
      <c r="B40" s="24"/>
      <c r="C40" s="25"/>
      <c r="D40" s="26"/>
    </row>
    <row r="41" ht="25.5" customHeight="1">
      <c r="A41" s="27" t="s">
        <v>27</v>
      </c>
    </row>
    <row r="42" ht="12.75">
      <c r="A42" s="27"/>
    </row>
  </sheetData>
  <mergeCells count="4">
    <mergeCell ref="A7:D7"/>
    <mergeCell ref="A8:D8"/>
    <mergeCell ref="A11:A12"/>
    <mergeCell ref="D11:D12"/>
  </mergeCells>
  <printOptions horizontalCentered="1"/>
  <pageMargins left="0.2701388888888889" right="2.0597222222222222" top="1.2097222222222224" bottom="0.65" header="0.5118055555555556" footer="0.5118055555555556"/>
  <pageSetup fitToHeight="1" fitToWidth="1"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showZeros="0" zoomScale="60" zoomScaleNormal="60" workbookViewId="0" topLeftCell="C22">
      <selection activeCell="O35" sqref="O35"/>
    </sheetView>
  </sheetViews>
  <sheetFormatPr defaultColWidth="11.421875" defaultRowHeight="12.75"/>
  <cols>
    <col min="1" max="1" width="59.7109375" style="152" customWidth="1"/>
    <col min="2" max="2" width="18.00390625" style="152" customWidth="1"/>
    <col min="3" max="3" width="14.8515625" style="152" customWidth="1"/>
    <col min="4" max="4" width="15.7109375" style="152" customWidth="1"/>
    <col min="5" max="5" width="14.8515625" style="152" customWidth="1"/>
    <col min="6" max="6" width="14.7109375" style="152" customWidth="1"/>
    <col min="7" max="7" width="16.421875" style="152" customWidth="1"/>
    <col min="8" max="9" width="18.28125" style="152" customWidth="1"/>
    <col min="10" max="10" width="17.7109375" style="152" customWidth="1"/>
    <col min="11" max="11" width="18.8515625" style="152" customWidth="1"/>
    <col min="12" max="12" width="16.28125" style="152" customWidth="1"/>
    <col min="13" max="13" width="18.00390625" style="152" customWidth="1"/>
    <col min="14" max="14" width="16.7109375" style="152" customWidth="1"/>
    <col min="15" max="15" width="24.57421875" style="152" customWidth="1"/>
    <col min="16" max="16384" width="11.421875" style="152" customWidth="1"/>
  </cols>
  <sheetData>
    <row r="1" ht="13.5">
      <c r="K1" s="153" t="s">
        <v>68</v>
      </c>
    </row>
    <row r="2" ht="13.5">
      <c r="K2" s="153" t="s">
        <v>213</v>
      </c>
    </row>
    <row r="3" ht="13.5">
      <c r="K3" s="154"/>
    </row>
    <row r="5" spans="1:13" ht="13.5">
      <c r="A5" s="417" t="s">
        <v>214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2" ht="13.5">
      <c r="A6" s="155"/>
      <c r="B6" s="155"/>
    </row>
    <row r="7" spans="1:13" ht="13.5">
      <c r="A7" s="417" t="s">
        <v>215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</row>
    <row r="9" ht="7.5" customHeight="1"/>
    <row r="10" spans="1:13" ht="69.75" customHeight="1">
      <c r="A10" s="156"/>
      <c r="B10" s="157" t="s">
        <v>9</v>
      </c>
      <c r="C10" s="158" t="s">
        <v>11</v>
      </c>
      <c r="D10" s="157" t="s">
        <v>13</v>
      </c>
      <c r="E10" s="418" t="s">
        <v>15</v>
      </c>
      <c r="F10" s="418"/>
      <c r="G10" s="418"/>
      <c r="H10" s="157" t="s">
        <v>19</v>
      </c>
      <c r="I10" s="419" t="s">
        <v>21</v>
      </c>
      <c r="J10" s="419"/>
      <c r="K10" s="419" t="s">
        <v>130</v>
      </c>
      <c r="L10" s="419"/>
      <c r="M10" s="420" t="s">
        <v>6</v>
      </c>
    </row>
    <row r="11" spans="1:13" ht="78" customHeight="1">
      <c r="A11" s="159" t="s">
        <v>115</v>
      </c>
      <c r="B11" s="160" t="s">
        <v>216</v>
      </c>
      <c r="C11" s="161" t="s">
        <v>217</v>
      </c>
      <c r="D11" s="162" t="s">
        <v>218</v>
      </c>
      <c r="E11" s="162" t="s">
        <v>219</v>
      </c>
      <c r="F11" s="162" t="s">
        <v>220</v>
      </c>
      <c r="G11" s="162" t="s">
        <v>221</v>
      </c>
      <c r="H11" s="162" t="s">
        <v>222</v>
      </c>
      <c r="I11" s="162" t="s">
        <v>223</v>
      </c>
      <c r="J11" s="162" t="s">
        <v>224</v>
      </c>
      <c r="K11" s="162" t="s">
        <v>225</v>
      </c>
      <c r="L11" s="162" t="s">
        <v>226</v>
      </c>
      <c r="M11" s="420"/>
    </row>
    <row r="12" spans="1:15" ht="13.5">
      <c r="A12" s="163"/>
      <c r="B12" s="164"/>
      <c r="C12" s="165"/>
      <c r="D12" s="165"/>
      <c r="E12" s="166"/>
      <c r="F12" s="167"/>
      <c r="G12" s="166"/>
      <c r="H12" s="166"/>
      <c r="J12" s="166"/>
      <c r="L12" s="166"/>
      <c r="M12" s="166"/>
      <c r="N12" s="154"/>
      <c r="O12" s="154"/>
    </row>
    <row r="13" spans="1:15" ht="16.5" customHeight="1">
      <c r="A13" s="163"/>
      <c r="B13" s="168"/>
      <c r="C13" s="169"/>
      <c r="D13" s="169"/>
      <c r="E13" s="166"/>
      <c r="F13" s="167"/>
      <c r="G13" s="166"/>
      <c r="H13" s="166"/>
      <c r="J13" s="166"/>
      <c r="L13" s="166"/>
      <c r="M13" s="166"/>
      <c r="N13" s="154"/>
      <c r="O13" s="154"/>
    </row>
    <row r="14" spans="1:15" ht="16.5" customHeight="1">
      <c r="A14" s="170" t="s">
        <v>227</v>
      </c>
      <c r="B14" s="171"/>
      <c r="C14" s="172">
        <v>5985000</v>
      </c>
      <c r="D14" s="172"/>
      <c r="E14" s="173">
        <v>604000</v>
      </c>
      <c r="F14" s="174">
        <v>1168000</v>
      </c>
      <c r="G14" s="173">
        <v>2312000000</v>
      </c>
      <c r="H14" s="173">
        <v>4761000</v>
      </c>
      <c r="I14" s="175">
        <v>107545000</v>
      </c>
      <c r="J14" s="173">
        <v>169973000</v>
      </c>
      <c r="K14" s="175">
        <v>14321000</v>
      </c>
      <c r="L14" s="173">
        <v>12576000</v>
      </c>
      <c r="M14" s="173">
        <f>SUM(B14:L14)</f>
        <v>2628933000</v>
      </c>
      <c r="N14" s="154"/>
      <c r="O14" s="154"/>
    </row>
    <row r="15" spans="1:15" ht="16.5" customHeight="1">
      <c r="A15" s="163"/>
      <c r="B15" s="176"/>
      <c r="C15" s="172"/>
      <c r="D15" s="172"/>
      <c r="E15" s="173"/>
      <c r="F15" s="174"/>
      <c r="G15" s="173"/>
      <c r="H15" s="173"/>
      <c r="I15" s="175"/>
      <c r="J15" s="173"/>
      <c r="K15" s="175"/>
      <c r="L15" s="173"/>
      <c r="M15" s="173"/>
      <c r="N15" s="154"/>
      <c r="O15" s="154"/>
    </row>
    <row r="16" spans="1:15" ht="16.5" customHeight="1">
      <c r="A16" s="170" t="s">
        <v>228</v>
      </c>
      <c r="B16" s="177">
        <v>5458000</v>
      </c>
      <c r="C16" s="172">
        <v>16366000</v>
      </c>
      <c r="D16" s="172">
        <v>1522000</v>
      </c>
      <c r="E16" s="173">
        <v>264056000</v>
      </c>
      <c r="F16" s="174">
        <v>51048000</v>
      </c>
      <c r="G16" s="173">
        <v>2054202000</v>
      </c>
      <c r="H16" s="173">
        <v>15392000</v>
      </c>
      <c r="I16" s="175">
        <v>25235000</v>
      </c>
      <c r="J16" s="173">
        <v>27134150</v>
      </c>
      <c r="K16" s="175">
        <v>9828000</v>
      </c>
      <c r="L16" s="173">
        <v>20906000</v>
      </c>
      <c r="M16" s="173">
        <f>SUM(B16:L16)</f>
        <v>2491147150</v>
      </c>
      <c r="N16" s="154"/>
      <c r="O16" s="154"/>
    </row>
    <row r="17" spans="1:15" ht="16.5" customHeight="1">
      <c r="A17" s="163"/>
      <c r="B17" s="176"/>
      <c r="C17" s="172"/>
      <c r="D17" s="172"/>
      <c r="E17" s="173"/>
      <c r="F17" s="174"/>
      <c r="G17" s="173"/>
      <c r="H17" s="173"/>
      <c r="I17" s="175"/>
      <c r="J17" s="173"/>
      <c r="K17" s="175"/>
      <c r="L17" s="173"/>
      <c r="M17" s="173"/>
      <c r="N17" s="154"/>
      <c r="O17" s="154"/>
    </row>
    <row r="18" spans="1:15" ht="16.5" customHeight="1">
      <c r="A18" s="170" t="s">
        <v>229</v>
      </c>
      <c r="B18" s="173">
        <f aca="true" t="shared" si="0" ref="B18:L18">+B14-B16</f>
        <v>-5458000</v>
      </c>
      <c r="C18" s="172">
        <f t="shared" si="0"/>
        <v>-10381000</v>
      </c>
      <c r="D18" s="172">
        <f t="shared" si="0"/>
        <v>-1522000</v>
      </c>
      <c r="E18" s="172">
        <f t="shared" si="0"/>
        <v>-263452000</v>
      </c>
      <c r="F18" s="173">
        <f t="shared" si="0"/>
        <v>-49880000</v>
      </c>
      <c r="G18" s="173">
        <f t="shared" si="0"/>
        <v>257798000</v>
      </c>
      <c r="H18" s="173">
        <f t="shared" si="0"/>
        <v>-10631000</v>
      </c>
      <c r="I18" s="173">
        <f t="shared" si="0"/>
        <v>82310000</v>
      </c>
      <c r="J18" s="173">
        <f t="shared" si="0"/>
        <v>142838850</v>
      </c>
      <c r="K18" s="173">
        <f t="shared" si="0"/>
        <v>4493000</v>
      </c>
      <c r="L18" s="173">
        <f t="shared" si="0"/>
        <v>-8330000</v>
      </c>
      <c r="M18" s="173">
        <f>SUM(B18:L18)</f>
        <v>137785850</v>
      </c>
      <c r="N18" s="154"/>
      <c r="O18" s="154"/>
    </row>
    <row r="19" spans="1:15" ht="16.5" customHeight="1">
      <c r="A19" s="163"/>
      <c r="B19" s="176"/>
      <c r="C19" s="172"/>
      <c r="D19" s="172"/>
      <c r="E19" s="173"/>
      <c r="F19" s="174"/>
      <c r="G19" s="173"/>
      <c r="H19" s="173"/>
      <c r="I19" s="175"/>
      <c r="J19" s="173"/>
      <c r="K19" s="175"/>
      <c r="L19" s="173"/>
      <c r="M19" s="173"/>
      <c r="N19" s="154"/>
      <c r="O19" s="154"/>
    </row>
    <row r="20" spans="1:15" ht="16.5" customHeight="1">
      <c r="A20" s="163" t="s">
        <v>230</v>
      </c>
      <c r="B20" s="173"/>
      <c r="C20" s="172"/>
      <c r="D20" s="172"/>
      <c r="E20" s="173"/>
      <c r="F20" s="174"/>
      <c r="G20" s="173"/>
      <c r="H20" s="173"/>
      <c r="I20" s="175"/>
      <c r="J20" s="173">
        <v>179000000</v>
      </c>
      <c r="K20" s="175"/>
      <c r="L20" s="173"/>
      <c r="M20" s="173">
        <f>SUM(B20:L20)</f>
        <v>179000000</v>
      </c>
      <c r="N20" s="154"/>
      <c r="O20" s="154"/>
    </row>
    <row r="21" spans="1:15" ht="16.5" customHeight="1">
      <c r="A21" s="163"/>
      <c r="B21" s="176"/>
      <c r="C21" s="172"/>
      <c r="D21" s="172"/>
      <c r="E21" s="173"/>
      <c r="F21" s="174"/>
      <c r="G21" s="173"/>
      <c r="H21" s="173"/>
      <c r="I21" s="175"/>
      <c r="J21" s="173"/>
      <c r="K21" s="175"/>
      <c r="L21" s="173"/>
      <c r="M21" s="173"/>
      <c r="N21" s="154"/>
      <c r="O21" s="154"/>
    </row>
    <row r="22" spans="1:15" ht="16.5" customHeight="1">
      <c r="A22" s="170" t="s">
        <v>231</v>
      </c>
      <c r="B22" s="173">
        <v>200000</v>
      </c>
      <c r="C22" s="172">
        <v>615000</v>
      </c>
      <c r="D22" s="172"/>
      <c r="E22" s="173">
        <v>6643000</v>
      </c>
      <c r="F22" s="174">
        <v>1875000</v>
      </c>
      <c r="G22" s="173">
        <v>8110000</v>
      </c>
      <c r="H22" s="173">
        <v>1361000</v>
      </c>
      <c r="I22" s="175">
        <v>547650000</v>
      </c>
      <c r="J22" s="173">
        <v>386628190</v>
      </c>
      <c r="K22" s="175">
        <v>4493000</v>
      </c>
      <c r="L22" s="173">
        <v>1520000</v>
      </c>
      <c r="M22" s="173">
        <f>SUM(B22:L22)</f>
        <v>959095190</v>
      </c>
      <c r="N22" s="154"/>
      <c r="O22" s="154"/>
    </row>
    <row r="23" spans="1:15" ht="16.5" customHeight="1">
      <c r="A23" s="163"/>
      <c r="B23" s="176"/>
      <c r="C23" s="172"/>
      <c r="D23" s="172"/>
      <c r="E23" s="173"/>
      <c r="F23" s="174"/>
      <c r="G23" s="173"/>
      <c r="H23" s="173"/>
      <c r="I23" s="175"/>
      <c r="J23" s="173"/>
      <c r="K23" s="175"/>
      <c r="L23" s="173"/>
      <c r="M23" s="173"/>
      <c r="N23" s="154"/>
      <c r="O23" s="154"/>
    </row>
    <row r="24" spans="1:14" ht="16.5" customHeight="1">
      <c r="A24" s="163" t="s">
        <v>232</v>
      </c>
      <c r="B24" s="173">
        <f>+B22-B20</f>
        <v>200000</v>
      </c>
      <c r="C24" s="172">
        <f>+C22-C20</f>
        <v>615000</v>
      </c>
      <c r="D24" s="172"/>
      <c r="E24" s="173">
        <f aca="true" t="shared" si="1" ref="E24:L24">+E22-E20</f>
        <v>6643000</v>
      </c>
      <c r="F24" s="173">
        <f t="shared" si="1"/>
        <v>1875000</v>
      </c>
      <c r="G24" s="173">
        <f t="shared" si="1"/>
        <v>8110000</v>
      </c>
      <c r="H24" s="173">
        <f t="shared" si="1"/>
        <v>1361000</v>
      </c>
      <c r="I24" s="173">
        <f t="shared" si="1"/>
        <v>547650000</v>
      </c>
      <c r="J24" s="173">
        <f t="shared" si="1"/>
        <v>207628190</v>
      </c>
      <c r="K24" s="173">
        <f t="shared" si="1"/>
        <v>4493000</v>
      </c>
      <c r="L24" s="173">
        <f t="shared" si="1"/>
        <v>1520000</v>
      </c>
      <c r="M24" s="173">
        <f>SUM(B24:L24)</f>
        <v>780095190</v>
      </c>
      <c r="N24" s="154"/>
    </row>
    <row r="25" spans="1:14" ht="16.5" customHeight="1">
      <c r="A25" s="163"/>
      <c r="B25" s="176"/>
      <c r="C25" s="172"/>
      <c r="D25" s="172"/>
      <c r="E25" s="173"/>
      <c r="F25" s="174"/>
      <c r="G25" s="173"/>
      <c r="H25" s="173"/>
      <c r="I25" s="175"/>
      <c r="J25" s="173"/>
      <c r="K25" s="175"/>
      <c r="L25" s="173"/>
      <c r="M25" s="173"/>
      <c r="N25" s="154"/>
    </row>
    <row r="26" spans="1:14" ht="16.5" customHeight="1">
      <c r="A26" s="163" t="s">
        <v>233</v>
      </c>
      <c r="B26" s="173">
        <f>+B14+B20</f>
        <v>0</v>
      </c>
      <c r="C26" s="172">
        <f>+C14+C20</f>
        <v>5985000</v>
      </c>
      <c r="D26" s="172"/>
      <c r="E26" s="173">
        <f aca="true" t="shared" si="2" ref="E26:L26">+E14+E20</f>
        <v>604000</v>
      </c>
      <c r="F26" s="173">
        <f t="shared" si="2"/>
        <v>1168000</v>
      </c>
      <c r="G26" s="173">
        <f t="shared" si="2"/>
        <v>2312000000</v>
      </c>
      <c r="H26" s="173">
        <f t="shared" si="2"/>
        <v>4761000</v>
      </c>
      <c r="I26" s="173">
        <f t="shared" si="2"/>
        <v>107545000</v>
      </c>
      <c r="J26" s="173">
        <f t="shared" si="2"/>
        <v>348973000</v>
      </c>
      <c r="K26" s="173">
        <f t="shared" si="2"/>
        <v>14321000</v>
      </c>
      <c r="L26" s="173">
        <f t="shared" si="2"/>
        <v>12576000</v>
      </c>
      <c r="M26" s="173">
        <f>SUM(B26:L26)</f>
        <v>2807933000</v>
      </c>
      <c r="N26" s="430"/>
    </row>
    <row r="27" spans="1:16" ht="16.5" customHeight="1">
      <c r="A27" s="163" t="s">
        <v>234</v>
      </c>
      <c r="B27" s="173">
        <f aca="true" t="shared" si="3" ref="B27:L27">+B16+B22</f>
        <v>5658000</v>
      </c>
      <c r="C27" s="172">
        <f t="shared" si="3"/>
        <v>16981000</v>
      </c>
      <c r="D27" s="172">
        <f t="shared" si="3"/>
        <v>1522000</v>
      </c>
      <c r="E27" s="173">
        <f t="shared" si="3"/>
        <v>270699000</v>
      </c>
      <c r="F27" s="173">
        <f t="shared" si="3"/>
        <v>52923000</v>
      </c>
      <c r="G27" s="173">
        <f t="shared" si="3"/>
        <v>2062312000</v>
      </c>
      <c r="H27" s="173">
        <f t="shared" si="3"/>
        <v>16753000</v>
      </c>
      <c r="I27" s="173">
        <f t="shared" si="3"/>
        <v>572885000</v>
      </c>
      <c r="J27" s="173">
        <f t="shared" si="3"/>
        <v>413762340</v>
      </c>
      <c r="K27" s="173">
        <f t="shared" si="3"/>
        <v>14321000</v>
      </c>
      <c r="L27" s="173">
        <f t="shared" si="3"/>
        <v>22426000</v>
      </c>
      <c r="M27" s="173">
        <f>SUM(B27:L27)</f>
        <v>3450242340</v>
      </c>
      <c r="N27" s="154"/>
      <c r="O27" s="154"/>
      <c r="P27" s="154"/>
    </row>
    <row r="28" spans="1:16" ht="16.5" customHeight="1">
      <c r="A28" s="163"/>
      <c r="B28" s="176"/>
      <c r="C28" s="172"/>
      <c r="D28" s="172"/>
      <c r="E28" s="173"/>
      <c r="F28" s="174"/>
      <c r="G28" s="173"/>
      <c r="H28" s="173"/>
      <c r="I28" s="175"/>
      <c r="J28" s="173"/>
      <c r="K28" s="175"/>
      <c r="L28" s="173"/>
      <c r="M28" s="173"/>
      <c r="N28" s="431"/>
      <c r="O28" s="431"/>
      <c r="P28" s="431"/>
    </row>
    <row r="29" spans="1:14" ht="16.5" customHeight="1">
      <c r="A29" s="163"/>
      <c r="B29" s="176"/>
      <c r="C29" s="172"/>
      <c r="D29" s="172"/>
      <c r="E29" s="173"/>
      <c r="F29" s="174"/>
      <c r="G29" s="173"/>
      <c r="H29" s="173"/>
      <c r="I29" s="175"/>
      <c r="J29" s="173"/>
      <c r="K29" s="175"/>
      <c r="L29" s="173"/>
      <c r="M29" s="173"/>
      <c r="N29" s="154"/>
    </row>
    <row r="30" spans="1:14" ht="16.5" customHeight="1">
      <c r="A30" s="170" t="s">
        <v>235</v>
      </c>
      <c r="B30" s="178"/>
      <c r="C30" s="172"/>
      <c r="D30" s="172"/>
      <c r="E30" s="173"/>
      <c r="F30" s="174"/>
      <c r="G30" s="173"/>
      <c r="H30" s="173"/>
      <c r="I30" s="175"/>
      <c r="J30" s="173"/>
      <c r="K30" s="175"/>
      <c r="L30" s="173"/>
      <c r="M30" s="173"/>
      <c r="N30" s="154"/>
    </row>
    <row r="31" spans="1:14" ht="16.5" customHeight="1">
      <c r="A31" s="170" t="s">
        <v>236</v>
      </c>
      <c r="B31" s="173">
        <f aca="true" t="shared" si="4" ref="B31:L31">B18-B24</f>
        <v>-5658000</v>
      </c>
      <c r="C31" s="172">
        <f t="shared" si="4"/>
        <v>-10996000</v>
      </c>
      <c r="D31" s="172">
        <f t="shared" si="4"/>
        <v>-1522000</v>
      </c>
      <c r="E31" s="173">
        <f t="shared" si="4"/>
        <v>-270095000</v>
      </c>
      <c r="F31" s="173">
        <f t="shared" si="4"/>
        <v>-51755000</v>
      </c>
      <c r="G31" s="173">
        <f t="shared" si="4"/>
        <v>249688000</v>
      </c>
      <c r="H31" s="173">
        <f t="shared" si="4"/>
        <v>-11992000</v>
      </c>
      <c r="I31" s="173">
        <f t="shared" si="4"/>
        <v>-465340000</v>
      </c>
      <c r="J31" s="173">
        <f t="shared" si="4"/>
        <v>-64789340</v>
      </c>
      <c r="K31" s="173">
        <f t="shared" si="4"/>
        <v>0</v>
      </c>
      <c r="L31" s="173">
        <f t="shared" si="4"/>
        <v>-9850000</v>
      </c>
      <c r="M31" s="173">
        <f>SUM(B31:L31)</f>
        <v>-642309340</v>
      </c>
      <c r="N31" s="154"/>
    </row>
    <row r="32" spans="1:14" ht="16.5" customHeight="1">
      <c r="A32" s="163"/>
      <c r="B32" s="176"/>
      <c r="C32" s="172"/>
      <c r="D32" s="172"/>
      <c r="E32" s="173"/>
      <c r="F32" s="174"/>
      <c r="G32" s="173"/>
      <c r="H32" s="173"/>
      <c r="I32" s="175"/>
      <c r="J32" s="173"/>
      <c r="K32" s="175"/>
      <c r="L32" s="173"/>
      <c r="M32" s="173"/>
      <c r="N32" s="154"/>
    </row>
    <row r="33" spans="1:14" ht="16.5" customHeight="1">
      <c r="A33" s="163" t="s">
        <v>237</v>
      </c>
      <c r="B33" s="173">
        <f aca="true" t="shared" si="5" ref="B33:L33">+B34+B35</f>
        <v>5658000</v>
      </c>
      <c r="C33" s="172">
        <f t="shared" si="5"/>
        <v>10996000</v>
      </c>
      <c r="D33" s="172">
        <f t="shared" si="5"/>
        <v>1522000</v>
      </c>
      <c r="E33" s="173">
        <f t="shared" si="5"/>
        <v>270095000</v>
      </c>
      <c r="F33" s="173">
        <f t="shared" si="5"/>
        <v>51758000</v>
      </c>
      <c r="G33" s="173">
        <f t="shared" si="5"/>
        <v>0</v>
      </c>
      <c r="H33" s="173">
        <f t="shared" si="5"/>
        <v>11992000</v>
      </c>
      <c r="I33" s="173">
        <f t="shared" si="5"/>
        <v>465340000</v>
      </c>
      <c r="J33" s="173">
        <f t="shared" si="5"/>
        <v>64789340</v>
      </c>
      <c r="K33" s="173">
        <f t="shared" si="5"/>
        <v>0</v>
      </c>
      <c r="L33" s="173">
        <f t="shared" si="5"/>
        <v>9850000</v>
      </c>
      <c r="M33" s="173">
        <f>SUM(B33:L33)</f>
        <v>892000340</v>
      </c>
      <c r="N33" s="154"/>
    </row>
    <row r="34" spans="1:14" ht="16.5" customHeight="1">
      <c r="A34" s="163" t="s">
        <v>238</v>
      </c>
      <c r="B34" s="173">
        <v>5458000</v>
      </c>
      <c r="C34" s="172">
        <v>10446000</v>
      </c>
      <c r="D34" s="172">
        <v>1522000</v>
      </c>
      <c r="E34" s="173">
        <v>263452000</v>
      </c>
      <c r="F34" s="174">
        <v>50183000</v>
      </c>
      <c r="G34" s="173"/>
      <c r="H34" s="173">
        <v>11992000</v>
      </c>
      <c r="I34" s="175">
        <v>22345000</v>
      </c>
      <c r="J34" s="173"/>
      <c r="K34" s="175"/>
      <c r="L34" s="173">
        <v>9850000</v>
      </c>
      <c r="M34" s="173">
        <f>SUM(B34:L34)</f>
        <v>375248000</v>
      </c>
      <c r="N34" s="154"/>
    </row>
    <row r="35" spans="1:14" ht="16.5" customHeight="1">
      <c r="A35" s="163" t="s">
        <v>239</v>
      </c>
      <c r="B35" s="173">
        <v>200000</v>
      </c>
      <c r="C35" s="172">
        <v>550000</v>
      </c>
      <c r="D35" s="172"/>
      <c r="E35" s="173">
        <v>6643000</v>
      </c>
      <c r="F35" s="174">
        <v>1575000</v>
      </c>
      <c r="G35" s="173"/>
      <c r="H35" s="173"/>
      <c r="I35" s="175">
        <v>442995000</v>
      </c>
      <c r="J35" s="173">
        <v>64789340</v>
      </c>
      <c r="K35" s="175"/>
      <c r="L35" s="173"/>
      <c r="M35" s="173">
        <f>SUM(B35:L35)</f>
        <v>516752340</v>
      </c>
      <c r="N35" s="154"/>
    </row>
    <row r="36" spans="1:14" ht="16.5" customHeight="1">
      <c r="A36" s="163"/>
      <c r="B36" s="176"/>
      <c r="C36" s="172"/>
      <c r="D36" s="172"/>
      <c r="E36" s="173"/>
      <c r="F36" s="174"/>
      <c r="G36" s="173"/>
      <c r="H36" s="173"/>
      <c r="I36" s="175"/>
      <c r="J36" s="173"/>
      <c r="K36" s="175"/>
      <c r="L36" s="173"/>
      <c r="M36" s="173"/>
      <c r="N36" s="154"/>
    </row>
    <row r="37" spans="1:14" ht="16.5" customHeight="1">
      <c r="A37" s="163" t="s">
        <v>240</v>
      </c>
      <c r="B37" s="173"/>
      <c r="C37" s="172"/>
      <c r="D37" s="172"/>
      <c r="E37" s="173"/>
      <c r="F37" s="173">
        <f>+F38+F39</f>
        <v>3000</v>
      </c>
      <c r="G37" s="173">
        <f>+G38+G39</f>
        <v>244688000</v>
      </c>
      <c r="H37" s="173">
        <f>+H38+H39</f>
        <v>0</v>
      </c>
      <c r="I37" s="173"/>
      <c r="J37" s="173"/>
      <c r="K37" s="173"/>
      <c r="L37" s="173"/>
      <c r="M37" s="173">
        <f>SUM(B37:L37)</f>
        <v>244691000</v>
      </c>
      <c r="N37" s="154"/>
    </row>
    <row r="38" spans="1:14" ht="16.5" customHeight="1">
      <c r="A38" s="163" t="s">
        <v>241</v>
      </c>
      <c r="B38" s="176"/>
      <c r="C38" s="172"/>
      <c r="D38" s="172"/>
      <c r="E38" s="173"/>
      <c r="F38" s="174">
        <v>3000</v>
      </c>
      <c r="G38" s="173">
        <v>244688000</v>
      </c>
      <c r="H38" s="173"/>
      <c r="I38" s="175"/>
      <c r="J38" s="173"/>
      <c r="K38" s="175"/>
      <c r="L38" s="173"/>
      <c r="M38" s="173">
        <f>SUM(B38:L38)</f>
        <v>244691000</v>
      </c>
      <c r="N38" s="154"/>
    </row>
    <row r="39" spans="1:14" ht="16.5" customHeight="1">
      <c r="A39" s="163" t="s">
        <v>242</v>
      </c>
      <c r="B39" s="176"/>
      <c r="C39" s="172"/>
      <c r="D39" s="172"/>
      <c r="E39" s="173"/>
      <c r="F39" s="174"/>
      <c r="G39" s="173"/>
      <c r="H39" s="173"/>
      <c r="I39" s="175"/>
      <c r="J39" s="173"/>
      <c r="K39" s="175"/>
      <c r="L39" s="173"/>
      <c r="M39" s="173"/>
      <c r="N39" s="154"/>
    </row>
    <row r="40" spans="1:14" ht="16.5" customHeight="1">
      <c r="A40" s="163"/>
      <c r="B40" s="176"/>
      <c r="C40" s="172"/>
      <c r="D40" s="172"/>
      <c r="E40" s="173"/>
      <c r="F40" s="174"/>
      <c r="G40" s="173"/>
      <c r="H40" s="173"/>
      <c r="I40" s="175"/>
      <c r="J40" s="173"/>
      <c r="K40" s="175"/>
      <c r="L40" s="173"/>
      <c r="M40" s="173"/>
      <c r="N40" s="154"/>
    </row>
    <row r="41" spans="1:14" ht="16.5" customHeight="1">
      <c r="A41" s="163"/>
      <c r="B41" s="176"/>
      <c r="C41" s="172"/>
      <c r="D41" s="172"/>
      <c r="E41" s="173"/>
      <c r="F41" s="174"/>
      <c r="G41" s="173"/>
      <c r="H41" s="173"/>
      <c r="I41" s="175"/>
      <c r="J41" s="173"/>
      <c r="K41" s="175"/>
      <c r="L41" s="173"/>
      <c r="M41" s="173"/>
      <c r="N41" s="154"/>
    </row>
    <row r="42" spans="1:14" ht="16.5" customHeight="1">
      <c r="A42" s="163" t="s">
        <v>243</v>
      </c>
      <c r="B42" s="173"/>
      <c r="C42" s="172">
        <f>+C26+C33-C27-C37</f>
        <v>0</v>
      </c>
      <c r="D42" s="172"/>
      <c r="E42" s="173">
        <f aca="true" t="shared" si="6" ref="E42:L42">+E31+E33-E37</f>
        <v>0</v>
      </c>
      <c r="F42" s="173">
        <f t="shared" si="6"/>
        <v>0</v>
      </c>
      <c r="G42" s="173">
        <f t="shared" si="6"/>
        <v>5000000</v>
      </c>
      <c r="H42" s="173">
        <f t="shared" si="6"/>
        <v>0</v>
      </c>
      <c r="I42" s="173">
        <f t="shared" si="6"/>
        <v>0</v>
      </c>
      <c r="J42" s="173">
        <f t="shared" si="6"/>
        <v>0</v>
      </c>
      <c r="K42" s="173">
        <f t="shared" si="6"/>
        <v>0</v>
      </c>
      <c r="L42" s="173">
        <f t="shared" si="6"/>
        <v>0</v>
      </c>
      <c r="M42" s="173">
        <f>SUM(B42:L42)</f>
        <v>5000000</v>
      </c>
      <c r="N42" s="154"/>
    </row>
    <row r="43" spans="1:14" ht="16.5" customHeight="1">
      <c r="A43" s="163"/>
      <c r="B43" s="176"/>
      <c r="C43" s="172"/>
      <c r="D43" s="172"/>
      <c r="E43" s="173"/>
      <c r="F43" s="174"/>
      <c r="G43" s="173"/>
      <c r="H43" s="173"/>
      <c r="I43" s="175"/>
      <c r="J43" s="173"/>
      <c r="K43" s="175"/>
      <c r="L43" s="173"/>
      <c r="M43" s="173"/>
      <c r="N43" s="154"/>
    </row>
    <row r="44" spans="1:14" ht="16.5" customHeight="1">
      <c r="A44" s="163" t="s">
        <v>244</v>
      </c>
      <c r="B44" s="173"/>
      <c r="C44" s="172"/>
      <c r="D44" s="172"/>
      <c r="E44" s="173"/>
      <c r="F44" s="173">
        <f>SUM(F45:F47)</f>
        <v>32000</v>
      </c>
      <c r="G44" s="173">
        <f>SUM(G45:G47)</f>
        <v>0</v>
      </c>
      <c r="H44" s="173">
        <f>SUM(H45:H47)</f>
        <v>0</v>
      </c>
      <c r="I44" s="173">
        <f>SUM(I45:I47)</f>
        <v>9820000</v>
      </c>
      <c r="J44" s="173">
        <f>SUM(J45:J47)</f>
        <v>0</v>
      </c>
      <c r="K44" s="173"/>
      <c r="L44" s="173">
        <f>SUM(L45:L47)</f>
        <v>0</v>
      </c>
      <c r="M44" s="173">
        <f>SUM(B44:L44)</f>
        <v>9852000</v>
      </c>
      <c r="N44" s="179"/>
    </row>
    <row r="45" spans="1:14" ht="16.5" customHeight="1">
      <c r="A45" s="163" t="s">
        <v>245</v>
      </c>
      <c r="B45" s="176"/>
      <c r="C45" s="172"/>
      <c r="D45" s="172"/>
      <c r="E45" s="173"/>
      <c r="F45" s="174"/>
      <c r="G45" s="173"/>
      <c r="H45" s="173"/>
      <c r="I45" s="175"/>
      <c r="J45" s="173"/>
      <c r="K45" s="175"/>
      <c r="L45" s="173"/>
      <c r="M45" s="173">
        <f>SUM(B45:L45)</f>
        <v>0</v>
      </c>
      <c r="N45" s="154"/>
    </row>
    <row r="46" spans="1:14" ht="16.5" customHeight="1">
      <c r="A46" s="163" t="s">
        <v>246</v>
      </c>
      <c r="B46" s="176"/>
      <c r="C46" s="172"/>
      <c r="D46" s="172"/>
      <c r="E46" s="173"/>
      <c r="F46" s="174"/>
      <c r="G46" s="173"/>
      <c r="H46" s="173"/>
      <c r="I46" s="175"/>
      <c r="J46" s="173"/>
      <c r="K46" s="175"/>
      <c r="L46" s="173"/>
      <c r="M46" s="173"/>
      <c r="N46" s="179"/>
    </row>
    <row r="47" spans="1:14" ht="16.5" customHeight="1">
      <c r="A47" s="163" t="s">
        <v>247</v>
      </c>
      <c r="B47" s="176"/>
      <c r="C47" s="172"/>
      <c r="D47" s="172"/>
      <c r="E47" s="173"/>
      <c r="F47" s="175">
        <v>32000</v>
      </c>
      <c r="G47" s="173"/>
      <c r="H47" s="173"/>
      <c r="I47" s="175">
        <v>9820000</v>
      </c>
      <c r="J47" s="173"/>
      <c r="K47" s="175"/>
      <c r="L47" s="173"/>
      <c r="M47" s="173">
        <f>SUM(B47:L47)</f>
        <v>9852000</v>
      </c>
      <c r="N47" s="154"/>
    </row>
    <row r="48" spans="1:14" ht="16.5" customHeight="1">
      <c r="A48" s="163"/>
      <c r="B48" s="176"/>
      <c r="C48" s="172"/>
      <c r="D48" s="172"/>
      <c r="E48" s="173"/>
      <c r="F48" s="174"/>
      <c r="G48" s="173"/>
      <c r="H48" s="173"/>
      <c r="I48" s="175"/>
      <c r="J48" s="173"/>
      <c r="K48" s="175"/>
      <c r="L48" s="173"/>
      <c r="M48" s="173"/>
      <c r="N48" s="154"/>
    </row>
    <row r="49" spans="1:14" ht="16.5" customHeight="1">
      <c r="A49" s="163" t="s">
        <v>248</v>
      </c>
      <c r="B49" s="173"/>
      <c r="C49" s="172"/>
      <c r="D49" s="173">
        <f aca="true" t="shared" si="7" ref="D49:L49">+D50+D51+D52</f>
        <v>0</v>
      </c>
      <c r="E49" s="173">
        <f t="shared" si="7"/>
        <v>0</v>
      </c>
      <c r="F49" s="173">
        <f t="shared" si="7"/>
        <v>32000</v>
      </c>
      <c r="G49" s="173">
        <f t="shared" si="7"/>
        <v>5000000</v>
      </c>
      <c r="H49" s="173">
        <f t="shared" si="7"/>
        <v>0</v>
      </c>
      <c r="I49" s="173">
        <f t="shared" si="7"/>
        <v>9820000</v>
      </c>
      <c r="J49" s="173">
        <f t="shared" si="7"/>
        <v>0</v>
      </c>
      <c r="K49" s="173">
        <f t="shared" si="7"/>
        <v>0</v>
      </c>
      <c r="L49" s="180">
        <f t="shared" si="7"/>
        <v>0</v>
      </c>
      <c r="M49" s="173">
        <f>SUM(B49:L49)</f>
        <v>14852000</v>
      </c>
      <c r="N49" s="154"/>
    </row>
    <row r="50" spans="1:14" ht="16.5" customHeight="1">
      <c r="A50" s="163" t="s">
        <v>249</v>
      </c>
      <c r="B50" s="176"/>
      <c r="C50" s="172"/>
      <c r="D50" s="172"/>
      <c r="E50" s="173"/>
      <c r="F50" s="174"/>
      <c r="G50" s="173">
        <v>5000000</v>
      </c>
      <c r="H50" s="173"/>
      <c r="I50" s="175"/>
      <c r="J50" s="173"/>
      <c r="K50" s="175"/>
      <c r="L50" s="173"/>
      <c r="M50" s="173">
        <f>SUM(B50:L50)</f>
        <v>5000000</v>
      </c>
      <c r="N50" s="4"/>
    </row>
    <row r="51" spans="1:14" ht="16.5" customHeight="1">
      <c r="A51" s="163" t="s">
        <v>250</v>
      </c>
      <c r="B51" s="176"/>
      <c r="C51" s="172"/>
      <c r="D51" s="172"/>
      <c r="E51" s="173"/>
      <c r="F51" s="174"/>
      <c r="G51" s="173"/>
      <c r="H51" s="173"/>
      <c r="I51" s="175">
        <v>9820000</v>
      </c>
      <c r="J51" s="173"/>
      <c r="K51" s="175"/>
      <c r="L51" s="173"/>
      <c r="M51" s="173">
        <f>SUM(B51:L51)</f>
        <v>9820000</v>
      </c>
      <c r="N51" s="154"/>
    </row>
    <row r="52" spans="1:14" ht="16.5" customHeight="1">
      <c r="A52" s="163" t="s">
        <v>251</v>
      </c>
      <c r="B52" s="176"/>
      <c r="C52" s="172"/>
      <c r="D52" s="172"/>
      <c r="E52" s="173"/>
      <c r="F52" s="174">
        <v>32000</v>
      </c>
      <c r="G52" s="173"/>
      <c r="H52" s="173"/>
      <c r="I52" s="175"/>
      <c r="J52" s="173"/>
      <c r="K52" s="175"/>
      <c r="L52" s="173"/>
      <c r="M52" s="173">
        <f>SUM(B52:L52)</f>
        <v>32000</v>
      </c>
      <c r="N52" s="154"/>
    </row>
    <row r="53" spans="1:14" ht="16.5" customHeight="1">
      <c r="A53" s="181"/>
      <c r="B53" s="182"/>
      <c r="C53" s="183"/>
      <c r="D53" s="183"/>
      <c r="E53" s="182"/>
      <c r="F53" s="184"/>
      <c r="G53" s="182"/>
      <c r="H53" s="182"/>
      <c r="I53" s="185"/>
      <c r="J53" s="182"/>
      <c r="K53" s="185"/>
      <c r="L53" s="182"/>
      <c r="M53" s="182"/>
      <c r="N53" s="154"/>
    </row>
    <row r="54" ht="13.5">
      <c r="N54" s="154"/>
    </row>
  </sheetData>
  <mergeCells count="6">
    <mergeCell ref="A5:M5"/>
    <mergeCell ref="A7:M7"/>
    <mergeCell ref="E10:G10"/>
    <mergeCell ref="I10:J10"/>
    <mergeCell ref="K10:L10"/>
    <mergeCell ref="M10:M11"/>
  </mergeCells>
  <printOptions/>
  <pageMargins left="0.7875" right="1.575" top="1.0236111111111112" bottom="0.4902777777777778" header="0.5118055555555556" footer="0.5118055555555556"/>
  <pageSetup fitToHeight="1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showGridLines="0" showZeros="0" zoomScale="60" zoomScaleNormal="60" workbookViewId="0" topLeftCell="A16">
      <selection activeCell="N37" sqref="N37"/>
    </sheetView>
  </sheetViews>
  <sheetFormatPr defaultColWidth="11.421875" defaultRowHeight="12.75"/>
  <cols>
    <col min="1" max="1" width="56.28125" style="1" customWidth="1"/>
    <col min="2" max="2" width="12.57421875" style="2" customWidth="1"/>
    <col min="3" max="3" width="12.8515625" style="2" customWidth="1"/>
    <col min="4" max="6" width="13.57421875" style="2" customWidth="1"/>
    <col min="7" max="7" width="11.8515625" style="2" customWidth="1"/>
    <col min="8" max="8" width="10.57421875" style="2" customWidth="1"/>
    <col min="9" max="9" width="12.28125" style="2" customWidth="1"/>
    <col min="10" max="10" width="12.00390625" style="2" customWidth="1"/>
    <col min="11" max="11" width="13.8515625" style="2" customWidth="1"/>
    <col min="12" max="12" width="12.00390625" style="2" customWidth="1"/>
    <col min="13" max="16384" width="11.421875" style="2" customWidth="1"/>
  </cols>
  <sheetData>
    <row r="3" ht="12.75">
      <c r="H3" s="2" t="s">
        <v>0</v>
      </c>
    </row>
    <row r="4" ht="12.75">
      <c r="H4" s="3" t="s">
        <v>252</v>
      </c>
    </row>
    <row r="5" ht="12.75">
      <c r="H5" s="4"/>
    </row>
    <row r="7" spans="1:10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</row>
    <row r="8" spans="1:10" ht="12.75">
      <c r="A8" s="407" t="s">
        <v>253</v>
      </c>
      <c r="B8" s="407"/>
      <c r="C8" s="407"/>
      <c r="D8" s="407"/>
      <c r="E8" s="407"/>
      <c r="F8" s="407"/>
      <c r="G8" s="407"/>
      <c r="H8" s="407"/>
      <c r="I8" s="407"/>
      <c r="J8" s="407"/>
    </row>
    <row r="10" ht="5.25" customHeight="1"/>
    <row r="11" spans="1:11" s="190" customFormat="1" ht="43.5" customHeight="1">
      <c r="A11" s="186" t="s">
        <v>30</v>
      </c>
      <c r="B11" s="187" t="s">
        <v>254</v>
      </c>
      <c r="C11" s="188" t="s">
        <v>255</v>
      </c>
      <c r="D11" s="189" t="s">
        <v>256</v>
      </c>
      <c r="E11" s="187" t="s">
        <v>257</v>
      </c>
      <c r="F11" s="187" t="s">
        <v>258</v>
      </c>
      <c r="G11" s="187" t="s">
        <v>259</v>
      </c>
      <c r="H11" s="187" t="s">
        <v>260</v>
      </c>
      <c r="I11" s="187" t="s">
        <v>261</v>
      </c>
      <c r="J11" s="187" t="s">
        <v>159</v>
      </c>
      <c r="K11" s="188" t="s">
        <v>143</v>
      </c>
    </row>
    <row r="12" spans="1:11" s="194" customFormat="1" ht="27" customHeight="1">
      <c r="A12" s="99" t="s">
        <v>262</v>
      </c>
      <c r="B12" s="100">
        <f aca="true" t="shared" si="0" ref="B12:J12">+B13</f>
        <v>4870000</v>
      </c>
      <c r="C12" s="191">
        <f t="shared" si="0"/>
        <v>51000</v>
      </c>
      <c r="D12" s="192">
        <f t="shared" si="0"/>
        <v>537000</v>
      </c>
      <c r="E12" s="192">
        <f t="shared" si="0"/>
        <v>200000</v>
      </c>
      <c r="F12" s="192">
        <f t="shared" si="0"/>
        <v>0</v>
      </c>
      <c r="G12" s="192">
        <f t="shared" si="0"/>
        <v>0</v>
      </c>
      <c r="H12" s="192">
        <f t="shared" si="0"/>
        <v>0</v>
      </c>
      <c r="I12" s="100">
        <f t="shared" si="0"/>
        <v>0</v>
      </c>
      <c r="J12" s="100">
        <f t="shared" si="0"/>
        <v>0</v>
      </c>
      <c r="K12" s="193">
        <f>SUM(B12:J12)</f>
        <v>5658000</v>
      </c>
    </row>
    <row r="13" spans="1:11" s="190" customFormat="1" ht="16.5" customHeight="1">
      <c r="A13" s="21" t="s">
        <v>43</v>
      </c>
      <c r="B13" s="103">
        <v>4870000</v>
      </c>
      <c r="C13" s="102">
        <v>51000</v>
      </c>
      <c r="D13" s="195">
        <v>537000</v>
      </c>
      <c r="E13" s="195">
        <v>200000</v>
      </c>
      <c r="F13" s="196"/>
      <c r="G13" s="196"/>
      <c r="H13" s="196"/>
      <c r="I13" s="197"/>
      <c r="J13" s="197"/>
      <c r="K13" s="198">
        <f>SUM(B13:J13)</f>
        <v>5658000</v>
      </c>
    </row>
    <row r="14" spans="1:11" s="190" customFormat="1" ht="16.5" customHeight="1">
      <c r="A14" s="21"/>
      <c r="B14" s="103"/>
      <c r="C14" s="102"/>
      <c r="D14" s="195"/>
      <c r="E14" s="195"/>
      <c r="F14" s="196"/>
      <c r="G14" s="196"/>
      <c r="H14" s="196"/>
      <c r="I14" s="197"/>
      <c r="J14" s="197"/>
      <c r="K14" s="198"/>
    </row>
    <row r="15" spans="1:11" s="194" customFormat="1" ht="16.5" customHeight="1">
      <c r="A15" s="20" t="s">
        <v>11</v>
      </c>
      <c r="B15" s="103">
        <f aca="true" t="shared" si="1" ref="B15:J15">+B16</f>
        <v>10076000</v>
      </c>
      <c r="C15" s="102">
        <f t="shared" si="1"/>
        <v>5335000</v>
      </c>
      <c r="D15" s="195">
        <f t="shared" si="1"/>
        <v>955000</v>
      </c>
      <c r="E15" s="195">
        <f t="shared" si="1"/>
        <v>615000</v>
      </c>
      <c r="F15" s="195">
        <f t="shared" si="1"/>
        <v>0</v>
      </c>
      <c r="G15" s="195">
        <f t="shared" si="1"/>
        <v>0</v>
      </c>
      <c r="H15" s="195">
        <f t="shared" si="1"/>
        <v>0</v>
      </c>
      <c r="I15" s="103">
        <f t="shared" si="1"/>
        <v>0</v>
      </c>
      <c r="J15" s="103">
        <f t="shared" si="1"/>
        <v>0</v>
      </c>
      <c r="K15" s="198">
        <f>SUM(B15:J15)</f>
        <v>16981000</v>
      </c>
    </row>
    <row r="16" spans="1:11" s="190" customFormat="1" ht="17.25" customHeight="1">
      <c r="A16" s="21" t="s">
        <v>263</v>
      </c>
      <c r="B16" s="103">
        <v>10076000</v>
      </c>
      <c r="C16" s="102">
        <v>5335000</v>
      </c>
      <c r="D16" s="195">
        <v>955000</v>
      </c>
      <c r="E16" s="195">
        <v>615000</v>
      </c>
      <c r="F16" s="196"/>
      <c r="G16" s="196"/>
      <c r="H16" s="196"/>
      <c r="I16" s="197"/>
      <c r="J16" s="197"/>
      <c r="K16" s="198">
        <f>SUM(B16:J16)</f>
        <v>16981000</v>
      </c>
    </row>
    <row r="17" spans="1:11" s="190" customFormat="1" ht="17.25" customHeight="1">
      <c r="A17" s="21"/>
      <c r="B17" s="103"/>
      <c r="C17" s="102"/>
      <c r="D17" s="195"/>
      <c r="E17" s="195"/>
      <c r="F17" s="196"/>
      <c r="G17" s="196"/>
      <c r="H17" s="196"/>
      <c r="I17" s="197"/>
      <c r="J17" s="197"/>
      <c r="K17" s="198"/>
    </row>
    <row r="18" spans="1:11" s="190" customFormat="1" ht="16.5" customHeight="1">
      <c r="A18" s="107" t="s">
        <v>13</v>
      </c>
      <c r="B18" s="103">
        <f aca="true" t="shared" si="2" ref="B18:J18">+B19</f>
        <v>1005000</v>
      </c>
      <c r="C18" s="102">
        <f t="shared" si="2"/>
        <v>56000</v>
      </c>
      <c r="D18" s="195">
        <f t="shared" si="2"/>
        <v>461000</v>
      </c>
      <c r="E18" s="195">
        <f t="shared" si="2"/>
        <v>0</v>
      </c>
      <c r="F18" s="195">
        <f t="shared" si="2"/>
        <v>0</v>
      </c>
      <c r="G18" s="195">
        <f t="shared" si="2"/>
        <v>0</v>
      </c>
      <c r="H18" s="195">
        <f t="shared" si="2"/>
        <v>0</v>
      </c>
      <c r="I18" s="103">
        <f t="shared" si="2"/>
        <v>0</v>
      </c>
      <c r="J18" s="103">
        <f t="shared" si="2"/>
        <v>0</v>
      </c>
      <c r="K18" s="198">
        <f>SUM(B18:J18)</f>
        <v>1522000</v>
      </c>
    </row>
    <row r="19" spans="1:11" s="190" customFormat="1" ht="17.25" customHeight="1">
      <c r="A19" s="21" t="s">
        <v>14</v>
      </c>
      <c r="B19" s="103">
        <v>1005000</v>
      </c>
      <c r="C19" s="102">
        <v>56000</v>
      </c>
      <c r="D19" s="196">
        <v>461000</v>
      </c>
      <c r="E19" s="196"/>
      <c r="F19" s="196"/>
      <c r="G19" s="196"/>
      <c r="H19" s="196"/>
      <c r="I19" s="197"/>
      <c r="J19" s="197"/>
      <c r="K19" s="198">
        <f>SUM(B19:J19)</f>
        <v>1522000</v>
      </c>
    </row>
    <row r="20" spans="1:11" s="190" customFormat="1" ht="17.25" customHeight="1">
      <c r="A20" s="21"/>
      <c r="B20" s="103"/>
      <c r="C20" s="102"/>
      <c r="D20" s="196"/>
      <c r="E20" s="196"/>
      <c r="F20" s="196"/>
      <c r="G20" s="196"/>
      <c r="H20" s="196"/>
      <c r="I20" s="197"/>
      <c r="J20" s="197"/>
      <c r="K20" s="198"/>
    </row>
    <row r="21" spans="1:11" s="190" customFormat="1" ht="15.75" customHeight="1">
      <c r="A21" s="20" t="s">
        <v>15</v>
      </c>
      <c r="B21" s="103">
        <f aca="true" t="shared" si="3" ref="B21:J21">+B22+B23+B24</f>
        <v>235989000</v>
      </c>
      <c r="C21" s="102">
        <f t="shared" si="3"/>
        <v>4656000</v>
      </c>
      <c r="D21" s="195">
        <f t="shared" si="3"/>
        <v>706770000</v>
      </c>
      <c r="E21" s="195">
        <f t="shared" si="3"/>
        <v>16628000</v>
      </c>
      <c r="F21" s="195">
        <f t="shared" si="3"/>
        <v>46841000</v>
      </c>
      <c r="G21" s="195">
        <f t="shared" si="3"/>
        <v>5000000</v>
      </c>
      <c r="H21" s="195">
        <f t="shared" si="3"/>
        <v>0</v>
      </c>
      <c r="I21" s="103">
        <f t="shared" si="3"/>
        <v>1375050000</v>
      </c>
      <c r="J21" s="103">
        <f t="shared" si="3"/>
        <v>244723000</v>
      </c>
      <c r="K21" s="198">
        <f>SUM(B21:J21)</f>
        <v>2635657000</v>
      </c>
    </row>
    <row r="22" spans="1:11" s="190" customFormat="1" ht="17.25" customHeight="1">
      <c r="A22" s="21" t="s">
        <v>16</v>
      </c>
      <c r="B22" s="103">
        <v>149829000</v>
      </c>
      <c r="C22" s="102">
        <v>2470000</v>
      </c>
      <c r="D22" s="195">
        <v>111537000</v>
      </c>
      <c r="E22" s="195">
        <v>6643000</v>
      </c>
      <c r="F22" s="195">
        <v>220000</v>
      </c>
      <c r="G22" s="196"/>
      <c r="H22" s="196"/>
      <c r="I22" s="197"/>
      <c r="J22" s="197"/>
      <c r="K22" s="198">
        <f>SUM(B22:J22)</f>
        <v>270699000</v>
      </c>
    </row>
    <row r="23" spans="1:11" s="190" customFormat="1" ht="15.75" customHeight="1">
      <c r="A23" s="21" t="s">
        <v>17</v>
      </c>
      <c r="B23" s="103">
        <v>45905000</v>
      </c>
      <c r="C23" s="102">
        <v>529000</v>
      </c>
      <c r="D23" s="195">
        <v>4028000</v>
      </c>
      <c r="E23" s="195">
        <v>1875000</v>
      </c>
      <c r="F23" s="196">
        <v>586000</v>
      </c>
      <c r="G23" s="196"/>
      <c r="H23" s="196"/>
      <c r="I23" s="197"/>
      <c r="J23" s="197">
        <v>35000</v>
      </c>
      <c r="K23" s="198">
        <f>SUM(B23:J23)</f>
        <v>52958000</v>
      </c>
    </row>
    <row r="24" spans="1:11" s="190" customFormat="1" ht="17.25" customHeight="1">
      <c r="A24" s="21" t="s">
        <v>18</v>
      </c>
      <c r="B24" s="103">
        <v>40255000</v>
      </c>
      <c r="C24" s="102">
        <v>1657000</v>
      </c>
      <c r="D24" s="195">
        <v>591205000</v>
      </c>
      <c r="E24" s="196">
        <v>8110000</v>
      </c>
      <c r="F24" s="195">
        <v>46035000</v>
      </c>
      <c r="G24" s="196">
        <v>5000000</v>
      </c>
      <c r="H24" s="196"/>
      <c r="I24" s="197">
        <v>1375050000</v>
      </c>
      <c r="J24" s="103">
        <v>244688000</v>
      </c>
      <c r="K24" s="198">
        <f>SUM(B24:J24)</f>
        <v>2312000000</v>
      </c>
    </row>
    <row r="25" spans="1:11" s="190" customFormat="1" ht="17.25" customHeight="1">
      <c r="A25" s="21"/>
      <c r="B25" s="103"/>
      <c r="C25" s="102"/>
      <c r="D25" s="195"/>
      <c r="E25" s="196"/>
      <c r="F25" s="195"/>
      <c r="G25" s="196"/>
      <c r="H25" s="196"/>
      <c r="I25" s="197"/>
      <c r="J25" s="103"/>
      <c r="K25" s="198"/>
    </row>
    <row r="26" spans="1:11" s="190" customFormat="1" ht="17.25" customHeight="1">
      <c r="A26" s="20" t="s">
        <v>19</v>
      </c>
      <c r="B26" s="103">
        <f aca="true" t="shared" si="4" ref="B26:J26">+B27</f>
        <v>11992000</v>
      </c>
      <c r="C26" s="102">
        <f t="shared" si="4"/>
        <v>800000</v>
      </c>
      <c r="D26" s="195">
        <f t="shared" si="4"/>
        <v>2600000</v>
      </c>
      <c r="E26" s="195">
        <f t="shared" si="4"/>
        <v>1361000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03">
        <f t="shared" si="4"/>
        <v>0</v>
      </c>
      <c r="J26" s="103">
        <f t="shared" si="4"/>
        <v>0</v>
      </c>
      <c r="K26" s="198">
        <f>SUM(B26:J26)</f>
        <v>16753000</v>
      </c>
    </row>
    <row r="27" spans="1:11" s="190" customFormat="1" ht="17.25" customHeight="1">
      <c r="A27" s="21" t="s">
        <v>264</v>
      </c>
      <c r="B27" s="103">
        <v>11992000</v>
      </c>
      <c r="C27" s="102">
        <v>800000</v>
      </c>
      <c r="D27" s="195">
        <v>2600000</v>
      </c>
      <c r="E27" s="196">
        <v>1361000</v>
      </c>
      <c r="F27" s="195"/>
      <c r="G27" s="196"/>
      <c r="H27" s="196"/>
      <c r="I27" s="197"/>
      <c r="J27" s="103"/>
      <c r="K27" s="198">
        <f>SUM(B27:J27)</f>
        <v>16753000</v>
      </c>
    </row>
    <row r="28" spans="1:11" s="190" customFormat="1" ht="17.25" customHeight="1">
      <c r="A28" s="20"/>
      <c r="B28" s="103"/>
      <c r="C28" s="102"/>
      <c r="D28" s="195"/>
      <c r="E28" s="196"/>
      <c r="F28" s="195"/>
      <c r="G28" s="196"/>
      <c r="H28" s="196"/>
      <c r="I28" s="197"/>
      <c r="J28" s="103"/>
      <c r="K28" s="198"/>
    </row>
    <row r="29" spans="1:11" s="190" customFormat="1" ht="17.25" customHeight="1">
      <c r="A29" s="20" t="s">
        <v>21</v>
      </c>
      <c r="B29" s="103">
        <f aca="true" t="shared" si="5" ref="B29:H29">+B30+B31</f>
        <v>159769490</v>
      </c>
      <c r="C29" s="102">
        <f t="shared" si="5"/>
        <v>15849000</v>
      </c>
      <c r="D29" s="195">
        <f t="shared" si="5"/>
        <v>48445000</v>
      </c>
      <c r="E29" s="195">
        <f t="shared" si="5"/>
        <v>675035850</v>
      </c>
      <c r="F29" s="195">
        <f t="shared" si="5"/>
        <v>27440000</v>
      </c>
      <c r="G29" s="195">
        <f t="shared" si="5"/>
        <v>59163000</v>
      </c>
      <c r="H29" s="195">
        <f t="shared" si="5"/>
        <v>10765000</v>
      </c>
      <c r="I29" s="103">
        <f>+I30+I31+I34+I35</f>
        <v>0</v>
      </c>
      <c r="J29" s="103"/>
      <c r="K29" s="198">
        <f>SUM(B29:J29)</f>
        <v>996467340</v>
      </c>
    </row>
    <row r="30" spans="1:11" s="190" customFormat="1" ht="17.25" customHeight="1">
      <c r="A30" s="21" t="s">
        <v>22</v>
      </c>
      <c r="B30" s="103">
        <v>115310000</v>
      </c>
      <c r="C30" s="102">
        <v>14599000</v>
      </c>
      <c r="D30" s="195">
        <v>30745000</v>
      </c>
      <c r="E30" s="195">
        <v>406286000</v>
      </c>
      <c r="F30" s="196">
        <v>5000000</v>
      </c>
      <c r="G30" s="196"/>
      <c r="H30" s="195">
        <v>10765000</v>
      </c>
      <c r="I30" s="197"/>
      <c r="J30" s="103"/>
      <c r="K30" s="198">
        <f>SUM(B30:J30)</f>
        <v>582705000</v>
      </c>
    </row>
    <row r="31" spans="1:11" s="190" customFormat="1" ht="17.25" customHeight="1">
      <c r="A31" s="21" t="s">
        <v>183</v>
      </c>
      <c r="B31" s="103">
        <v>44459490</v>
      </c>
      <c r="C31" s="102">
        <v>1250000</v>
      </c>
      <c r="D31" s="195">
        <v>17700000</v>
      </c>
      <c r="E31" s="195">
        <v>268749850</v>
      </c>
      <c r="F31" s="195">
        <v>22440000</v>
      </c>
      <c r="G31" s="195">
        <v>59163000</v>
      </c>
      <c r="H31" s="195"/>
      <c r="I31" s="103"/>
      <c r="J31" s="103"/>
      <c r="K31" s="198">
        <f>SUM(B31:J31)</f>
        <v>413762340</v>
      </c>
    </row>
    <row r="32" spans="1:11" s="190" customFormat="1" ht="17.25" customHeight="1">
      <c r="A32" s="21"/>
      <c r="B32" s="103"/>
      <c r="C32" s="102"/>
      <c r="D32" s="195"/>
      <c r="E32" s="195"/>
      <c r="F32" s="195"/>
      <c r="G32" s="195"/>
      <c r="H32" s="195"/>
      <c r="I32" s="103"/>
      <c r="J32" s="103"/>
      <c r="K32" s="198"/>
    </row>
    <row r="33" spans="1:11" s="190" customFormat="1" ht="17.25" customHeight="1">
      <c r="A33" s="20" t="s">
        <v>130</v>
      </c>
      <c r="B33" s="103">
        <f aca="true" t="shared" si="6" ref="B33:H33">+B34+B35</f>
        <v>22103000</v>
      </c>
      <c r="C33" s="102">
        <f t="shared" si="6"/>
        <v>1106000</v>
      </c>
      <c r="D33" s="195">
        <f t="shared" si="6"/>
        <v>7525000</v>
      </c>
      <c r="E33" s="195">
        <f t="shared" si="6"/>
        <v>6013000</v>
      </c>
      <c r="F33" s="195">
        <f t="shared" si="6"/>
        <v>0</v>
      </c>
      <c r="G33" s="195">
        <f t="shared" si="6"/>
        <v>0</v>
      </c>
      <c r="H33" s="195">
        <f t="shared" si="6"/>
        <v>0</v>
      </c>
      <c r="I33" s="103"/>
      <c r="J33" s="103"/>
      <c r="K33" s="198">
        <f aca="true" t="shared" si="7" ref="K33:K38">SUM(B33:J33)</f>
        <v>36747000</v>
      </c>
    </row>
    <row r="34" spans="1:11" s="190" customFormat="1" ht="17.25" customHeight="1">
      <c r="A34" s="21" t="s">
        <v>25</v>
      </c>
      <c r="B34" s="103">
        <v>4438000</v>
      </c>
      <c r="C34" s="102">
        <v>554000</v>
      </c>
      <c r="D34" s="195">
        <v>4836000</v>
      </c>
      <c r="E34" s="195">
        <v>4493000</v>
      </c>
      <c r="F34" s="196"/>
      <c r="G34" s="196"/>
      <c r="H34" s="196"/>
      <c r="I34" s="197"/>
      <c r="J34" s="197"/>
      <c r="K34" s="198">
        <f t="shared" si="7"/>
        <v>14321000</v>
      </c>
    </row>
    <row r="35" spans="1:11" s="190" customFormat="1" ht="17.25" customHeight="1">
      <c r="A35" s="21" t="s">
        <v>26</v>
      </c>
      <c r="B35" s="103">
        <v>17665000</v>
      </c>
      <c r="C35" s="102">
        <v>552000</v>
      </c>
      <c r="D35" s="195">
        <v>2689000</v>
      </c>
      <c r="E35" s="195">
        <v>1520000</v>
      </c>
      <c r="F35" s="196"/>
      <c r="G35" s="196"/>
      <c r="H35" s="196"/>
      <c r="I35" s="197"/>
      <c r="J35" s="197"/>
      <c r="K35" s="198">
        <f t="shared" si="7"/>
        <v>22426000</v>
      </c>
    </row>
    <row r="36" spans="1:11" s="190" customFormat="1" ht="11.25">
      <c r="A36" s="20"/>
      <c r="B36" s="103"/>
      <c r="C36" s="102"/>
      <c r="D36" s="196"/>
      <c r="E36" s="196"/>
      <c r="F36" s="196"/>
      <c r="G36" s="196"/>
      <c r="H36" s="196"/>
      <c r="I36" s="197"/>
      <c r="J36" s="197"/>
      <c r="K36" s="198">
        <f t="shared" si="7"/>
        <v>0</v>
      </c>
    </row>
    <row r="37" spans="1:11" s="190" customFormat="1" ht="17.25" customHeight="1">
      <c r="A37" s="22" t="s">
        <v>6</v>
      </c>
      <c r="B37" s="103">
        <f aca="true" t="shared" si="8" ref="B37:J37">B12+B15+B18+B21+B26+B29+B33</f>
        <v>445804490</v>
      </c>
      <c r="C37" s="103">
        <f t="shared" si="8"/>
        <v>27853000</v>
      </c>
      <c r="D37" s="103">
        <f t="shared" si="8"/>
        <v>767293000</v>
      </c>
      <c r="E37" s="103">
        <f t="shared" si="8"/>
        <v>699852850</v>
      </c>
      <c r="F37" s="103">
        <f t="shared" si="8"/>
        <v>74281000</v>
      </c>
      <c r="G37" s="103">
        <f t="shared" si="8"/>
        <v>64163000</v>
      </c>
      <c r="H37" s="103">
        <f t="shared" si="8"/>
        <v>10765000</v>
      </c>
      <c r="I37" s="103">
        <f t="shared" si="8"/>
        <v>1375050000</v>
      </c>
      <c r="J37" s="103">
        <f t="shared" si="8"/>
        <v>244723000</v>
      </c>
      <c r="K37" s="198">
        <f t="shared" si="7"/>
        <v>3709785340</v>
      </c>
    </row>
    <row r="38" spans="1:11" s="190" customFormat="1" ht="11.25">
      <c r="A38" s="199"/>
      <c r="B38" s="200"/>
      <c r="C38" s="201"/>
      <c r="D38" s="202"/>
      <c r="E38" s="202"/>
      <c r="F38" s="202"/>
      <c r="G38" s="202"/>
      <c r="H38" s="202"/>
      <c r="I38" s="200"/>
      <c r="J38" s="200"/>
      <c r="K38" s="203">
        <f t="shared" si="7"/>
        <v>0</v>
      </c>
    </row>
    <row r="39" spans="1:4" s="190" customFormat="1" ht="25.5" customHeight="1">
      <c r="A39" s="204" t="s">
        <v>265</v>
      </c>
      <c r="B39" s="194"/>
      <c r="C39" s="194"/>
      <c r="D39" s="194"/>
    </row>
    <row r="40" s="190" customFormat="1" ht="15" customHeight="1">
      <c r="A40" s="205"/>
    </row>
    <row r="41" s="190" customFormat="1" ht="11.25"/>
    <row r="42" s="190" customFormat="1" ht="11.25"/>
    <row r="43" s="190" customFormat="1" ht="11.25"/>
    <row r="44" s="190" customFormat="1" ht="11.25"/>
    <row r="45" s="190" customFormat="1" ht="11.25"/>
    <row r="46" s="190" customFormat="1" ht="11.25"/>
    <row r="47" s="190" customFormat="1" ht="11.25"/>
    <row r="48" s="190" customFormat="1" ht="11.25"/>
    <row r="49" s="190" customFormat="1" ht="11.25"/>
    <row r="50" s="190" customFormat="1" ht="11.25"/>
    <row r="51" s="190" customFormat="1" ht="11.25"/>
    <row r="52" s="190" customFormat="1" ht="11.25"/>
    <row r="53" s="190" customFormat="1" ht="11.25"/>
    <row r="54" s="190" customFormat="1" ht="11.25"/>
    <row r="55" s="190" customFormat="1" ht="11.25"/>
    <row r="56" s="190" customFormat="1" ht="11.25"/>
    <row r="57" s="190" customFormat="1" ht="11.25"/>
    <row r="58" s="190" customFormat="1" ht="11.25"/>
    <row r="59" s="190" customFormat="1" ht="11.25"/>
    <row r="60" s="190" customFormat="1" ht="11.25"/>
    <row r="61" s="190" customFormat="1" ht="11.25"/>
    <row r="62" s="190" customFormat="1" ht="11.25"/>
    <row r="63" s="190" customFormat="1" ht="11.25"/>
    <row r="64" s="190" customFormat="1" ht="11.25"/>
    <row r="65" s="190" customFormat="1" ht="11.25"/>
    <row r="66" s="190" customFormat="1" ht="11.25"/>
    <row r="67" s="190" customFormat="1" ht="11.25"/>
    <row r="68" s="190" customFormat="1" ht="11.25"/>
    <row r="69" s="190" customFormat="1" ht="11.25"/>
    <row r="70" s="190" customFormat="1" ht="11.25"/>
    <row r="71" s="190" customFormat="1" ht="11.25"/>
    <row r="72" s="190" customFormat="1" ht="11.25"/>
    <row r="73" s="190" customFormat="1" ht="11.25"/>
    <row r="74" s="190" customFormat="1" ht="11.25"/>
    <row r="75" s="190" customFormat="1" ht="11.25"/>
    <row r="76" s="190" customFormat="1" ht="11.25"/>
    <row r="77" s="190" customFormat="1" ht="11.25"/>
    <row r="78" s="190" customFormat="1" ht="11.25"/>
    <row r="79" s="190" customFormat="1" ht="11.25"/>
    <row r="80" s="190" customFormat="1" ht="11.25"/>
    <row r="81" s="190" customFormat="1" ht="11.25"/>
    <row r="82" s="190" customFormat="1" ht="11.25"/>
    <row r="83" s="190" customFormat="1" ht="11.25"/>
    <row r="84" s="190" customFormat="1" ht="11.25"/>
    <row r="85" s="190" customFormat="1" ht="11.25"/>
    <row r="86" s="190" customFormat="1" ht="11.25"/>
    <row r="87" s="190" customFormat="1" ht="11.25"/>
    <row r="88" s="190" customFormat="1" ht="11.25"/>
    <row r="89" s="190" customFormat="1" ht="11.25"/>
    <row r="90" s="190" customFormat="1" ht="11.25"/>
  </sheetData>
  <mergeCells count="2">
    <mergeCell ref="A7:J7"/>
    <mergeCell ref="A8:J8"/>
  </mergeCells>
  <printOptions/>
  <pageMargins left="0.3541666666666667" right="2.0472222222222225" top="1.8111111111111111" bottom="0.9840277777777778" header="0.5118055555555556" footer="0.5118055555555556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5"/>
  <sheetViews>
    <sheetView showGridLines="0" showZeros="0" zoomScale="60" zoomScaleNormal="60" workbookViewId="0" topLeftCell="A1">
      <selection activeCell="G23" sqref="A1:IV16384"/>
    </sheetView>
  </sheetViews>
  <sheetFormatPr defaultColWidth="11.421875" defaultRowHeight="12.75"/>
  <cols>
    <col min="1" max="1" width="9.140625" style="4" customWidth="1"/>
    <col min="2" max="2" width="44.28125" style="4" customWidth="1"/>
    <col min="3" max="3" width="15.57421875" style="4" customWidth="1"/>
    <col min="4" max="4" width="16.421875" style="4" customWidth="1"/>
    <col min="5" max="5" width="18.7109375" style="4" customWidth="1"/>
    <col min="6" max="6" width="13.5742187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1.28125" style="4" customWidth="1"/>
    <col min="11" max="11" width="16.00390625" style="4" customWidth="1"/>
    <col min="12" max="12" width="15.7109375" style="4" customWidth="1"/>
    <col min="13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268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269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270</v>
      </c>
      <c r="B15" s="421"/>
      <c r="C15" s="208" t="s">
        <v>271</v>
      </c>
      <c r="D15" s="209" t="s">
        <v>272</v>
      </c>
      <c r="E15" s="210" t="s">
        <v>273</v>
      </c>
      <c r="F15" s="209" t="s">
        <v>274</v>
      </c>
      <c r="G15" s="211" t="s">
        <v>275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09" t="s">
        <v>280</v>
      </c>
    </row>
    <row r="16" spans="1:12" ht="27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8"/>
      <c r="L16" s="219"/>
    </row>
    <row r="17" spans="1:12" ht="45.75" customHeight="1">
      <c r="A17" s="220">
        <v>111</v>
      </c>
      <c r="B17" s="221" t="s">
        <v>281</v>
      </c>
      <c r="C17" s="222">
        <v>4870000</v>
      </c>
      <c r="D17" s="222">
        <v>51000</v>
      </c>
      <c r="E17" s="222">
        <v>537000</v>
      </c>
      <c r="F17" s="222">
        <v>200000</v>
      </c>
      <c r="G17" s="222"/>
      <c r="H17" s="222"/>
      <c r="I17" s="222"/>
      <c r="J17" s="222"/>
      <c r="K17" s="222"/>
      <c r="L17" s="223">
        <f>SUM(C17:K17)</f>
        <v>5658000</v>
      </c>
    </row>
    <row r="18" spans="1:12" ht="12.75" customHeight="1" hidden="1">
      <c r="A18" s="220">
        <v>403</v>
      </c>
      <c r="B18" s="214">
        <f>'[1]FUENTE FTO_'!$C$62</f>
      </c>
      <c r="C18" s="222"/>
      <c r="D18" s="222"/>
      <c r="E18" s="222"/>
      <c r="F18" s="222"/>
      <c r="G18" s="222"/>
      <c r="H18" s="222"/>
      <c r="I18" s="222"/>
      <c r="J18" s="222"/>
      <c r="K18" s="218"/>
      <c r="L18" s="223">
        <f>SUM(C18:K18)</f>
        <v>0</v>
      </c>
    </row>
    <row r="19" spans="1:12" ht="15.75" customHeight="1">
      <c r="A19" s="213"/>
      <c r="B19" s="214"/>
      <c r="C19" s="222"/>
      <c r="D19" s="222"/>
      <c r="E19" s="222"/>
      <c r="F19" s="222"/>
      <c r="G19" s="222"/>
      <c r="H19" s="222"/>
      <c r="I19" s="222"/>
      <c r="J19" s="222"/>
      <c r="K19" s="218"/>
      <c r="L19" s="223"/>
    </row>
    <row r="20" spans="1:12" ht="31.5" customHeight="1">
      <c r="A20" s="422" t="s">
        <v>282</v>
      </c>
      <c r="B20" s="422"/>
      <c r="C20" s="224">
        <f aca="true" t="shared" si="0" ref="C20:K20">SUM(C16:C19)</f>
        <v>4870000</v>
      </c>
      <c r="D20" s="224">
        <f t="shared" si="0"/>
        <v>51000</v>
      </c>
      <c r="E20" s="224">
        <f t="shared" si="0"/>
        <v>537000</v>
      </c>
      <c r="F20" s="224">
        <f t="shared" si="0"/>
        <v>200000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6">
        <f t="shared" si="0"/>
        <v>0</v>
      </c>
      <c r="L20" s="227">
        <f>SUM(C20:K20)</f>
        <v>5658000</v>
      </c>
    </row>
    <row r="25" spans="1:2" ht="15">
      <c r="A25" s="1" t="s">
        <v>283</v>
      </c>
      <c r="B25" s="228"/>
    </row>
  </sheetData>
  <mergeCells count="4">
    <mergeCell ref="A7:L7"/>
    <mergeCell ref="A8:L8"/>
    <mergeCell ref="A15:B15"/>
    <mergeCell ref="A20:B20"/>
  </mergeCells>
  <printOptions/>
  <pageMargins left="0.9840277777777778" right="1.8111111111111111" top="2.165277777777778" bottom="0.9840277777777778" header="0.5118055555555556" footer="0.5118055555555556"/>
  <pageSetup horizontalDpi="300" verticalDpi="3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33"/>
  <sheetViews>
    <sheetView showGridLines="0" showZeros="0" zoomScale="60" zoomScaleNormal="60" workbookViewId="0" topLeftCell="B6">
      <selection activeCell="L21" sqref="A1:IV16384"/>
    </sheetView>
  </sheetViews>
  <sheetFormatPr defaultColWidth="11.421875" defaultRowHeight="12.75"/>
  <cols>
    <col min="1" max="1" width="9.57421875" style="4" customWidth="1"/>
    <col min="2" max="2" width="53.421875" style="4" customWidth="1"/>
    <col min="3" max="3" width="15.57421875" style="4" customWidth="1"/>
    <col min="4" max="4" width="16.421875" style="4" customWidth="1"/>
    <col min="5" max="5" width="18.7109375" style="4" customWidth="1"/>
    <col min="6" max="6" width="13.5742187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2.28125" style="4" customWidth="1"/>
    <col min="11" max="11" width="16.00390625" style="4" customWidth="1"/>
    <col min="12" max="12" width="15.28125" style="4" customWidth="1"/>
    <col min="13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284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285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270</v>
      </c>
      <c r="B15" s="421"/>
      <c r="C15" s="208" t="s">
        <v>271</v>
      </c>
      <c r="D15" s="209" t="s">
        <v>286</v>
      </c>
      <c r="E15" s="210" t="s">
        <v>287</v>
      </c>
      <c r="F15" s="209" t="s">
        <v>274</v>
      </c>
      <c r="G15" s="210" t="s">
        <v>275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12" t="s">
        <v>280</v>
      </c>
    </row>
    <row r="16" spans="1:12" ht="27" customHeight="1">
      <c r="A16" s="213"/>
      <c r="B16" s="214"/>
      <c r="C16" s="229"/>
      <c r="D16" s="217"/>
      <c r="E16" s="229"/>
      <c r="F16" s="217"/>
      <c r="G16" s="217"/>
      <c r="H16" s="217"/>
      <c r="I16" s="217"/>
      <c r="J16" s="229"/>
      <c r="K16" s="217"/>
      <c r="L16" s="219"/>
    </row>
    <row r="17" spans="1:12" ht="45.75" customHeight="1">
      <c r="A17" s="220">
        <v>111</v>
      </c>
      <c r="B17" s="221" t="s">
        <v>281</v>
      </c>
      <c r="C17" s="222">
        <v>10076000</v>
      </c>
      <c r="D17" s="222">
        <v>335000</v>
      </c>
      <c r="E17" s="222">
        <v>35000</v>
      </c>
      <c r="F17" s="222">
        <v>550000</v>
      </c>
      <c r="G17" s="222"/>
      <c r="H17" s="222"/>
      <c r="I17" s="222"/>
      <c r="J17" s="222"/>
      <c r="K17" s="222"/>
      <c r="L17" s="223">
        <f>SUM(C17:K17)</f>
        <v>10996000</v>
      </c>
    </row>
    <row r="18" spans="1:12" ht="45.75" customHeight="1">
      <c r="A18" s="220">
        <v>201</v>
      </c>
      <c r="B18" s="221" t="s">
        <v>288</v>
      </c>
      <c r="C18" s="222"/>
      <c r="D18" s="222">
        <v>5000000</v>
      </c>
      <c r="E18" s="222">
        <v>920000</v>
      </c>
      <c r="F18" s="222">
        <v>65000</v>
      </c>
      <c r="G18" s="222"/>
      <c r="H18" s="222"/>
      <c r="I18" s="222"/>
      <c r="J18" s="222"/>
      <c r="K18" s="222"/>
      <c r="L18" s="223">
        <f>SUM(C18:K18)</f>
        <v>5985000</v>
      </c>
    </row>
    <row r="19" spans="1:12" ht="12.75" customHeight="1" hidden="1">
      <c r="A19" s="220">
        <v>403</v>
      </c>
      <c r="B19" s="214">
        <f>'[1]FUENTE FTO_'!$C$62</f>
      </c>
      <c r="C19" s="222"/>
      <c r="D19" s="222"/>
      <c r="E19" s="222"/>
      <c r="F19" s="222"/>
      <c r="G19" s="222"/>
      <c r="H19" s="222"/>
      <c r="I19" s="222"/>
      <c r="J19" s="222"/>
      <c r="K19" s="222"/>
      <c r="L19" s="223">
        <f>SUM(C19:K19)</f>
        <v>0</v>
      </c>
    </row>
    <row r="20" spans="1:12" ht="15.75" customHeight="1">
      <c r="A20" s="213"/>
      <c r="B20" s="214"/>
      <c r="C20" s="222"/>
      <c r="D20" s="222"/>
      <c r="E20" s="222"/>
      <c r="F20" s="222"/>
      <c r="G20" s="222"/>
      <c r="H20" s="222"/>
      <c r="I20" s="222"/>
      <c r="J20" s="222"/>
      <c r="K20" s="222"/>
      <c r="L20" s="223"/>
    </row>
    <row r="21" spans="1:12" ht="31.5" customHeight="1">
      <c r="A21" s="422" t="s">
        <v>289</v>
      </c>
      <c r="B21" s="422"/>
      <c r="C21" s="230">
        <f aca="true" t="shared" si="0" ref="C21:K21">SUM(C16:C20)</f>
        <v>10076000</v>
      </c>
      <c r="D21" s="230">
        <f t="shared" si="0"/>
        <v>5335000</v>
      </c>
      <c r="E21" s="230">
        <f t="shared" si="0"/>
        <v>955000</v>
      </c>
      <c r="F21" s="230">
        <f t="shared" si="0"/>
        <v>615000</v>
      </c>
      <c r="G21" s="231">
        <f t="shared" si="0"/>
        <v>0</v>
      </c>
      <c r="H21" s="231">
        <f t="shared" si="0"/>
        <v>0</v>
      </c>
      <c r="I21" s="231">
        <f t="shared" si="0"/>
        <v>0</v>
      </c>
      <c r="J21" s="231">
        <f t="shared" si="0"/>
        <v>0</v>
      </c>
      <c r="K21" s="231">
        <f t="shared" si="0"/>
        <v>0</v>
      </c>
      <c r="L21" s="227">
        <f>SUM(C21:K21)</f>
        <v>16981000</v>
      </c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283</v>
      </c>
      <c r="B26" s="228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4">
    <mergeCell ref="A7:L7"/>
    <mergeCell ref="A8:L8"/>
    <mergeCell ref="A15:B15"/>
    <mergeCell ref="A21:B21"/>
  </mergeCells>
  <printOptions/>
  <pageMargins left="0.8270833333333334" right="1.8111111111111111" top="2.165277777777778" bottom="0.9840277777777778" header="0.5118055555555556" footer="0.5118055555555556"/>
  <pageSetup horizontalDpi="300" verticalDpi="3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showGridLines="0" showZeros="0" zoomScale="60" zoomScaleNormal="60" workbookViewId="0" topLeftCell="A1">
      <selection activeCell="A24" sqref="A1:IV16384"/>
    </sheetView>
  </sheetViews>
  <sheetFormatPr defaultColWidth="11.421875" defaultRowHeight="12.75"/>
  <cols>
    <col min="1" max="1" width="9.28125" style="4" customWidth="1"/>
    <col min="2" max="2" width="31.00390625" style="4" customWidth="1"/>
    <col min="3" max="3" width="15.57421875" style="4" customWidth="1"/>
    <col min="4" max="4" width="16.421875" style="4" customWidth="1"/>
    <col min="5" max="5" width="16.00390625" style="4" customWidth="1"/>
    <col min="6" max="6" width="13.5742187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1.28125" style="4" customWidth="1"/>
    <col min="11" max="11" width="16.7109375" style="4" customWidth="1"/>
    <col min="12" max="12" width="17.8515625" style="4" customWidth="1"/>
    <col min="13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290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291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270</v>
      </c>
      <c r="B15" s="421"/>
      <c r="C15" s="208" t="s">
        <v>271</v>
      </c>
      <c r="D15" s="209" t="s">
        <v>272</v>
      </c>
      <c r="E15" s="210" t="s">
        <v>273</v>
      </c>
      <c r="F15" s="209" t="s">
        <v>274</v>
      </c>
      <c r="G15" s="210" t="s">
        <v>275</v>
      </c>
      <c r="H15" s="209" t="s">
        <v>292</v>
      </c>
      <c r="I15" s="210" t="s">
        <v>277</v>
      </c>
      <c r="J15" s="209" t="s">
        <v>278</v>
      </c>
      <c r="K15" s="212" t="s">
        <v>279</v>
      </c>
      <c r="L15" s="212" t="s">
        <v>280</v>
      </c>
    </row>
    <row r="16" spans="1:12" ht="11.25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2" ht="45.75" customHeight="1">
      <c r="A17" s="220">
        <v>111</v>
      </c>
      <c r="B17" s="221" t="s">
        <v>281</v>
      </c>
      <c r="C17" s="222">
        <v>1005000</v>
      </c>
      <c r="D17" s="222">
        <v>56000</v>
      </c>
      <c r="E17" s="222">
        <v>461000</v>
      </c>
      <c r="F17" s="222"/>
      <c r="G17" s="222"/>
      <c r="H17" s="222"/>
      <c r="I17" s="222"/>
      <c r="J17" s="222"/>
      <c r="K17" s="222"/>
      <c r="L17" s="223">
        <f>SUM(C17:K17)</f>
        <v>1522000</v>
      </c>
    </row>
    <row r="18" spans="1:12" ht="12.75" customHeight="1" hidden="1">
      <c r="A18" s="213" t="s">
        <v>293</v>
      </c>
      <c r="B18" s="214"/>
      <c r="C18" s="222"/>
      <c r="D18" s="222"/>
      <c r="E18" s="222"/>
      <c r="F18" s="222"/>
      <c r="G18" s="222"/>
      <c r="H18" s="222"/>
      <c r="I18" s="222"/>
      <c r="J18" s="222"/>
      <c r="K18" s="222"/>
      <c r="L18" s="223">
        <f>SUM(C18:K18)</f>
        <v>0</v>
      </c>
    </row>
    <row r="19" spans="1:12" ht="12.75" customHeight="1" hidden="1">
      <c r="A19" s="213" t="s">
        <v>294</v>
      </c>
      <c r="B19" s="214"/>
      <c r="C19" s="222"/>
      <c r="D19" s="222"/>
      <c r="E19" s="222"/>
      <c r="F19" s="222"/>
      <c r="G19" s="222"/>
      <c r="H19" s="222"/>
      <c r="I19" s="222"/>
      <c r="J19" s="222"/>
      <c r="K19" s="222"/>
      <c r="L19" s="223">
        <f>SUM(C19:K19)</f>
        <v>0</v>
      </c>
    </row>
    <row r="20" spans="1:12" ht="0" customHeight="1" hidden="1">
      <c r="A20" s="213"/>
      <c r="B20" s="214"/>
      <c r="C20" s="222"/>
      <c r="D20" s="222"/>
      <c r="E20" s="222"/>
      <c r="F20" s="222"/>
      <c r="G20" s="222"/>
      <c r="H20" s="222"/>
      <c r="I20" s="222"/>
      <c r="J20" s="222"/>
      <c r="K20" s="222"/>
      <c r="L20" s="223"/>
    </row>
    <row r="21" spans="1:12" ht="31.5" customHeight="1">
      <c r="A21" s="422" t="s">
        <v>289</v>
      </c>
      <c r="B21" s="422"/>
      <c r="C21" s="230">
        <f aca="true" t="shared" si="0" ref="C21:K21">SUM(C16:C20)</f>
        <v>1005000</v>
      </c>
      <c r="D21" s="230">
        <f t="shared" si="0"/>
        <v>56000</v>
      </c>
      <c r="E21" s="230">
        <f t="shared" si="0"/>
        <v>461000</v>
      </c>
      <c r="F21" s="230">
        <f t="shared" si="0"/>
        <v>0</v>
      </c>
      <c r="G21" s="230">
        <f t="shared" si="0"/>
        <v>0</v>
      </c>
      <c r="H21" s="230">
        <f t="shared" si="0"/>
        <v>0</v>
      </c>
      <c r="I21" s="230">
        <f t="shared" si="0"/>
        <v>0</v>
      </c>
      <c r="J21" s="230">
        <f t="shared" si="0"/>
        <v>0</v>
      </c>
      <c r="K21" s="230">
        <f t="shared" si="0"/>
        <v>0</v>
      </c>
      <c r="L21" s="227">
        <f>SUM(C21:K21)</f>
        <v>1522000</v>
      </c>
    </row>
    <row r="24" ht="12.75">
      <c r="A24" s="1" t="s">
        <v>283</v>
      </c>
    </row>
  </sheetData>
  <mergeCells count="4">
    <mergeCell ref="A7:L7"/>
    <mergeCell ref="A8:L8"/>
    <mergeCell ref="A15:B15"/>
    <mergeCell ref="A21:B21"/>
  </mergeCells>
  <printOptions/>
  <pageMargins left="0.8270833333333334" right="1.8895833333333334" top="1.7715277777777778" bottom="0.9840277777777778" header="0.5118055555555556" footer="0.5118055555555556"/>
  <pageSetup fitToHeight="1" fitToWidth="1" horizontalDpi="300" verticalDpi="3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showGridLines="0" showZeros="0" zoomScale="60" zoomScaleNormal="60" workbookViewId="0" topLeftCell="A7">
      <selection activeCell="IV45" sqref="A1:IV16384"/>
    </sheetView>
  </sheetViews>
  <sheetFormatPr defaultColWidth="11.421875" defaultRowHeight="12.75"/>
  <cols>
    <col min="1" max="1" width="9.57421875" style="4" customWidth="1"/>
    <col min="2" max="2" width="45.7109375" style="4" customWidth="1"/>
    <col min="3" max="3" width="15.57421875" style="4" customWidth="1"/>
    <col min="4" max="4" width="16.421875" style="4" customWidth="1"/>
    <col min="5" max="5" width="15.7109375" style="4" customWidth="1"/>
    <col min="6" max="6" width="13.5742187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1.28125" style="4" customWidth="1"/>
    <col min="11" max="11" width="16.00390625" style="4" customWidth="1"/>
    <col min="12" max="12" width="19.8515625" style="4" customWidth="1"/>
    <col min="13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295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296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270</v>
      </c>
      <c r="B15" s="421"/>
      <c r="C15" s="208" t="s">
        <v>271</v>
      </c>
      <c r="D15" s="209" t="s">
        <v>272</v>
      </c>
      <c r="E15" s="210" t="s">
        <v>273</v>
      </c>
      <c r="F15" s="209" t="s">
        <v>274</v>
      </c>
      <c r="G15" s="210" t="s">
        <v>275</v>
      </c>
      <c r="H15" s="209" t="s">
        <v>276</v>
      </c>
      <c r="I15" s="210" t="s">
        <v>277</v>
      </c>
      <c r="J15" s="209" t="s">
        <v>297</v>
      </c>
      <c r="K15" s="212" t="s">
        <v>279</v>
      </c>
      <c r="L15" s="212" t="s">
        <v>280</v>
      </c>
    </row>
    <row r="16" spans="1:12" ht="11.25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2" ht="45.75" customHeight="1">
      <c r="A17" s="220">
        <v>111</v>
      </c>
      <c r="B17" s="221" t="s">
        <v>281</v>
      </c>
      <c r="C17" s="222">
        <v>149829000</v>
      </c>
      <c r="D17" s="222">
        <v>2370000</v>
      </c>
      <c r="E17" s="222">
        <v>111033000</v>
      </c>
      <c r="F17" s="222">
        <v>6643000</v>
      </c>
      <c r="G17" s="222">
        <v>220000</v>
      </c>
      <c r="H17" s="222"/>
      <c r="I17" s="222"/>
      <c r="J17" s="222"/>
      <c r="K17" s="218"/>
      <c r="L17" s="223">
        <f>SUM(C17:K17)</f>
        <v>270095000</v>
      </c>
    </row>
    <row r="18" spans="1:12" ht="45.75" customHeight="1">
      <c r="A18" s="220">
        <v>201</v>
      </c>
      <c r="B18" s="221" t="s">
        <v>288</v>
      </c>
      <c r="C18" s="222"/>
      <c r="D18" s="222">
        <v>100000</v>
      </c>
      <c r="E18" s="222">
        <v>504000</v>
      </c>
      <c r="F18" s="222"/>
      <c r="G18" s="222"/>
      <c r="H18" s="222"/>
      <c r="I18" s="222"/>
      <c r="J18" s="222"/>
      <c r="K18" s="218"/>
      <c r="L18" s="223">
        <f>SUM(C18:K18)</f>
        <v>604000</v>
      </c>
    </row>
    <row r="19" spans="1:12" ht="12.75" hidden="1">
      <c r="A19" s="220">
        <v>403</v>
      </c>
      <c r="B19" s="214">
        <f>'[1]FUENTE FTO_'!$C$62</f>
      </c>
      <c r="C19" s="222"/>
      <c r="D19" s="222"/>
      <c r="E19" s="222"/>
      <c r="F19" s="222"/>
      <c r="G19" s="222"/>
      <c r="H19" s="222"/>
      <c r="I19" s="222"/>
      <c r="J19" s="222"/>
      <c r="K19" s="218"/>
      <c r="L19" s="223">
        <f>SUM(C19:K19)</f>
        <v>0</v>
      </c>
    </row>
    <row r="20" spans="1:12" ht="15.75" customHeight="1">
      <c r="A20" s="213"/>
      <c r="B20" s="214"/>
      <c r="C20" s="222"/>
      <c r="D20" s="222"/>
      <c r="E20" s="222"/>
      <c r="F20" s="222"/>
      <c r="G20" s="222"/>
      <c r="H20" s="222"/>
      <c r="I20" s="222"/>
      <c r="J20" s="222"/>
      <c r="K20" s="218"/>
      <c r="L20" s="223"/>
    </row>
    <row r="21" spans="1:12" ht="31.5" customHeight="1">
      <c r="A21" s="422" t="s">
        <v>289</v>
      </c>
      <c r="B21" s="422"/>
      <c r="C21" s="224">
        <f aca="true" t="shared" si="0" ref="C21:K21">SUM(C16:C20)</f>
        <v>149829000</v>
      </c>
      <c r="D21" s="224">
        <f t="shared" si="0"/>
        <v>2470000</v>
      </c>
      <c r="E21" s="224">
        <f t="shared" si="0"/>
        <v>111537000</v>
      </c>
      <c r="F21" s="224">
        <f t="shared" si="0"/>
        <v>6643000</v>
      </c>
      <c r="G21" s="224">
        <f t="shared" si="0"/>
        <v>220000</v>
      </c>
      <c r="H21" s="225">
        <f t="shared" si="0"/>
        <v>0</v>
      </c>
      <c r="I21" s="225">
        <f t="shared" si="0"/>
        <v>0</v>
      </c>
      <c r="J21" s="225">
        <f t="shared" si="0"/>
        <v>0</v>
      </c>
      <c r="K21" s="225">
        <f t="shared" si="0"/>
        <v>0</v>
      </c>
      <c r="L21" s="227">
        <f>SUM(C21:K21)</f>
        <v>270699000</v>
      </c>
    </row>
    <row r="26" ht="12.75">
      <c r="A26" s="1" t="s">
        <v>283</v>
      </c>
    </row>
  </sheetData>
  <mergeCells count="4">
    <mergeCell ref="A7:L7"/>
    <mergeCell ref="A8:L8"/>
    <mergeCell ref="A15:B15"/>
    <mergeCell ref="A21:B21"/>
  </mergeCells>
  <printOptions/>
  <pageMargins left="0.8270833333333334" right="1.8111111111111111" top="1.417361111111111" bottom="0.9840277777777778" header="0.5118055555555556" footer="0.5118055555555556"/>
  <pageSetup fitToHeight="1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showGridLines="0" showZeros="0" zoomScale="60" zoomScaleNormal="60" workbookViewId="0" topLeftCell="A7">
      <selection activeCell="L18" sqref="A1:IV16384"/>
    </sheetView>
  </sheetViews>
  <sheetFormatPr defaultColWidth="11.421875" defaultRowHeight="12.75"/>
  <cols>
    <col min="1" max="1" width="9.57421875" style="4" customWidth="1"/>
    <col min="2" max="2" width="43.28125" style="4" customWidth="1"/>
    <col min="3" max="3" width="15.57421875" style="4" customWidth="1"/>
    <col min="4" max="4" width="16.421875" style="4" customWidth="1"/>
    <col min="5" max="5" width="15.7109375" style="4" customWidth="1"/>
    <col min="6" max="6" width="13.57421875" style="4" customWidth="1"/>
    <col min="7" max="7" width="16.57421875" style="4" customWidth="1"/>
    <col min="8" max="8" width="14.421875" style="4" customWidth="1"/>
    <col min="9" max="9" width="15.140625" style="4" customWidth="1"/>
    <col min="10" max="10" width="11.28125" style="4" customWidth="1"/>
    <col min="11" max="11" width="16.7109375" style="4" customWidth="1"/>
    <col min="12" max="12" width="19.7109375" style="4" customWidth="1"/>
    <col min="13" max="13" width="5.28125" style="4" customWidth="1"/>
    <col min="14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295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298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270</v>
      </c>
      <c r="B15" s="421"/>
      <c r="C15" s="208" t="s">
        <v>271</v>
      </c>
      <c r="D15" s="209" t="s">
        <v>272</v>
      </c>
      <c r="E15" s="210" t="s">
        <v>287</v>
      </c>
      <c r="F15" s="209" t="s">
        <v>274</v>
      </c>
      <c r="G15" s="210" t="s">
        <v>299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12" t="s">
        <v>280</v>
      </c>
    </row>
    <row r="16" spans="1:12" ht="11.25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2" ht="45.75" customHeight="1">
      <c r="A17" s="220">
        <v>111</v>
      </c>
      <c r="B17" s="221" t="s">
        <v>281</v>
      </c>
      <c r="C17" s="232">
        <v>45905000</v>
      </c>
      <c r="D17" s="222">
        <v>449000</v>
      </c>
      <c r="E17" s="222">
        <v>3240000</v>
      </c>
      <c r="F17" s="222">
        <v>1575000</v>
      </c>
      <c r="G17" s="222">
        <v>586000</v>
      </c>
      <c r="H17" s="222"/>
      <c r="I17" s="222"/>
      <c r="J17" s="222"/>
      <c r="K17" s="222">
        <v>35000</v>
      </c>
      <c r="L17" s="223">
        <f>SUM(C17:K17)</f>
        <v>51790000</v>
      </c>
    </row>
    <row r="18" spans="1:12" ht="45.75" customHeight="1">
      <c r="A18" s="220">
        <v>201</v>
      </c>
      <c r="B18" s="221" t="s">
        <v>288</v>
      </c>
      <c r="C18" s="222"/>
      <c r="D18" s="222">
        <v>80000</v>
      </c>
      <c r="E18" s="222">
        <v>788000</v>
      </c>
      <c r="F18" s="222">
        <v>300000</v>
      </c>
      <c r="G18" s="222"/>
      <c r="H18" s="222"/>
      <c r="I18" s="222"/>
      <c r="J18" s="222"/>
      <c r="K18" s="222"/>
      <c r="L18" s="223">
        <f>SUM(C18:K18)</f>
        <v>1168000</v>
      </c>
    </row>
    <row r="19" spans="1:12" ht="12.75" customHeight="1" hidden="1">
      <c r="A19" s="220">
        <v>5022</v>
      </c>
      <c r="B19" s="214" t="s">
        <v>300</v>
      </c>
      <c r="C19" s="222"/>
      <c r="D19" s="222"/>
      <c r="E19" s="222"/>
      <c r="F19" s="222"/>
      <c r="G19" s="222"/>
      <c r="H19" s="222"/>
      <c r="I19" s="222"/>
      <c r="J19" s="222"/>
      <c r="K19" s="218"/>
      <c r="L19" s="223">
        <f>SUM(C19:K19)</f>
        <v>0</v>
      </c>
    </row>
    <row r="20" spans="1:12" ht="12.75" customHeight="1">
      <c r="A20" s="220"/>
      <c r="B20" s="214"/>
      <c r="C20" s="222"/>
      <c r="D20" s="222"/>
      <c r="E20" s="222"/>
      <c r="F20" s="222"/>
      <c r="G20" s="222"/>
      <c r="H20" s="222"/>
      <c r="I20" s="222"/>
      <c r="J20" s="222"/>
      <c r="K20" s="218"/>
      <c r="L20" s="223">
        <f>SUM(C20:K20)</f>
        <v>0</v>
      </c>
    </row>
    <row r="21" spans="1:12" ht="0" customHeight="1" hidden="1">
      <c r="A21" s="213"/>
      <c r="B21" s="214"/>
      <c r="C21" s="222"/>
      <c r="D21" s="222"/>
      <c r="E21" s="222"/>
      <c r="F21" s="222"/>
      <c r="G21" s="222"/>
      <c r="H21" s="222"/>
      <c r="I21" s="222"/>
      <c r="J21" s="222"/>
      <c r="K21" s="218"/>
      <c r="L21" s="223"/>
    </row>
    <row r="22" spans="1:12" ht="31.5" customHeight="1">
      <c r="A22" s="422" t="s">
        <v>289</v>
      </c>
      <c r="B22" s="422"/>
      <c r="C22" s="230">
        <f aca="true" t="shared" si="0" ref="C22:K22">SUM(C16:C21)</f>
        <v>45905000</v>
      </c>
      <c r="D22" s="230">
        <f t="shared" si="0"/>
        <v>529000</v>
      </c>
      <c r="E22" s="230">
        <f t="shared" si="0"/>
        <v>4028000</v>
      </c>
      <c r="F22" s="230">
        <f t="shared" si="0"/>
        <v>1875000</v>
      </c>
      <c r="G22" s="230">
        <f t="shared" si="0"/>
        <v>586000</v>
      </c>
      <c r="H22" s="230">
        <f t="shared" si="0"/>
        <v>0</v>
      </c>
      <c r="I22" s="230">
        <f t="shared" si="0"/>
        <v>0</v>
      </c>
      <c r="J22" s="230">
        <f t="shared" si="0"/>
        <v>0</v>
      </c>
      <c r="K22" s="233">
        <f t="shared" si="0"/>
        <v>35000</v>
      </c>
      <c r="L22" s="227">
        <f>L17+L18+L19</f>
        <v>52958000</v>
      </c>
    </row>
    <row r="25" ht="12.75">
      <c r="A25" s="1" t="s">
        <v>283</v>
      </c>
    </row>
  </sheetData>
  <mergeCells count="4">
    <mergeCell ref="A7:L7"/>
    <mergeCell ref="A8:L8"/>
    <mergeCell ref="A15:B15"/>
    <mergeCell ref="A22:B22"/>
  </mergeCells>
  <printOptions/>
  <pageMargins left="0.8270833333333334" right="1.8111111111111111" top="1.417361111111111" bottom="0.9840277777777778" header="0.5118055555555556" footer="0.5118055555555556"/>
  <pageSetup fitToHeight="1" fitToWidth="1" horizontalDpi="300" verticalDpi="3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showGridLines="0" showZeros="0" zoomScale="60" zoomScaleNormal="60" workbookViewId="0" topLeftCell="A1">
      <selection activeCell="L18" sqref="A1:IV16384"/>
    </sheetView>
  </sheetViews>
  <sheetFormatPr defaultColWidth="11.421875" defaultRowHeight="12.75"/>
  <cols>
    <col min="1" max="1" width="10.28125" style="4" customWidth="1"/>
    <col min="2" max="2" width="33.00390625" style="4" customWidth="1"/>
    <col min="3" max="3" width="15.57421875" style="4" customWidth="1"/>
    <col min="4" max="4" width="16.421875" style="4" customWidth="1"/>
    <col min="5" max="5" width="19.7109375" style="4" customWidth="1"/>
    <col min="6" max="6" width="13.5742187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5.28125" style="4" customWidth="1"/>
    <col min="11" max="11" width="16.8515625" style="4" customWidth="1"/>
    <col min="12" max="12" width="16.28125" style="4" customWidth="1"/>
    <col min="13" max="13" width="3.7109375" style="4" customWidth="1"/>
    <col min="14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295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301</v>
      </c>
      <c r="B11" s="207"/>
    </row>
    <row r="12" ht="15" customHeight="1"/>
    <row r="13" ht="10.5" customHeight="1"/>
    <row r="14" ht="12.75" hidden="1"/>
    <row r="15" spans="1:12" ht="81" customHeight="1">
      <c r="A15" s="423" t="s">
        <v>270</v>
      </c>
      <c r="B15" s="423"/>
      <c r="C15" s="234" t="s">
        <v>271</v>
      </c>
      <c r="D15" s="235" t="s">
        <v>272</v>
      </c>
      <c r="E15" s="210" t="s">
        <v>302</v>
      </c>
      <c r="F15" s="209" t="s">
        <v>274</v>
      </c>
      <c r="G15" s="210" t="s">
        <v>275</v>
      </c>
      <c r="H15" s="209" t="s">
        <v>292</v>
      </c>
      <c r="I15" s="210" t="s">
        <v>277</v>
      </c>
      <c r="J15" s="209" t="s">
        <v>278</v>
      </c>
      <c r="K15" s="212" t="s">
        <v>279</v>
      </c>
      <c r="L15" s="209" t="s">
        <v>280</v>
      </c>
    </row>
    <row r="16" spans="1:12" ht="1.5" customHeight="1">
      <c r="A16" s="236"/>
      <c r="B16" s="237"/>
      <c r="C16" s="238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2" ht="45.75" customHeight="1">
      <c r="A17" s="220">
        <v>214</v>
      </c>
      <c r="B17" s="221" t="s">
        <v>303</v>
      </c>
      <c r="C17" s="222">
        <v>40255000</v>
      </c>
      <c r="D17" s="222">
        <v>1607000</v>
      </c>
      <c r="E17" s="222">
        <v>553255000</v>
      </c>
      <c r="F17" s="222">
        <v>7110000</v>
      </c>
      <c r="G17" s="222">
        <v>46035000</v>
      </c>
      <c r="H17" s="222">
        <v>5000000</v>
      </c>
      <c r="I17" s="222"/>
      <c r="J17" s="222">
        <v>1375050000</v>
      </c>
      <c r="K17" s="222">
        <v>244688000</v>
      </c>
      <c r="L17" s="239">
        <f>SUM(C17:K17)</f>
        <v>2273000000</v>
      </c>
    </row>
    <row r="18" spans="1:12" ht="33.75" customHeight="1">
      <c r="A18" s="220">
        <v>218</v>
      </c>
      <c r="B18" s="214" t="s">
        <v>304</v>
      </c>
      <c r="C18" s="222"/>
      <c r="D18" s="222">
        <v>50000</v>
      </c>
      <c r="E18" s="222">
        <v>37950000</v>
      </c>
      <c r="F18" s="222">
        <v>1000000</v>
      </c>
      <c r="G18" s="222"/>
      <c r="H18" s="222"/>
      <c r="I18" s="222"/>
      <c r="J18" s="222"/>
      <c r="K18" s="222"/>
      <c r="L18" s="239">
        <f>SUM(C18:K18)</f>
        <v>39000000</v>
      </c>
    </row>
    <row r="19" spans="1:12" ht="31.5" customHeight="1">
      <c r="A19" s="422" t="s">
        <v>289</v>
      </c>
      <c r="B19" s="422"/>
      <c r="C19" s="230">
        <f aca="true" t="shared" si="0" ref="C19:J19">SUM(C16:C18)</f>
        <v>40255000</v>
      </c>
      <c r="D19" s="230">
        <f t="shared" si="0"/>
        <v>1657000</v>
      </c>
      <c r="E19" s="230">
        <f t="shared" si="0"/>
        <v>591205000</v>
      </c>
      <c r="F19" s="230">
        <f t="shared" si="0"/>
        <v>8110000</v>
      </c>
      <c r="G19" s="230">
        <f t="shared" si="0"/>
        <v>46035000</v>
      </c>
      <c r="H19" s="230">
        <f t="shared" si="0"/>
        <v>5000000</v>
      </c>
      <c r="I19" s="230">
        <f t="shared" si="0"/>
        <v>0</v>
      </c>
      <c r="J19" s="230">
        <f t="shared" si="0"/>
        <v>1375050000</v>
      </c>
      <c r="K19" s="233">
        <f>SUM(K16:K17)</f>
        <v>244688000</v>
      </c>
      <c r="L19" s="227">
        <f>SUM(L17:L18)</f>
        <v>2312000000</v>
      </c>
    </row>
    <row r="22" ht="12.75">
      <c r="A22" s="1" t="s">
        <v>283</v>
      </c>
    </row>
  </sheetData>
  <mergeCells count="4">
    <mergeCell ref="A7:L7"/>
    <mergeCell ref="A8:L8"/>
    <mergeCell ref="A15:B15"/>
    <mergeCell ref="A19:B19"/>
  </mergeCells>
  <printOptions/>
  <pageMargins left="0.8270833333333334" right="1.8111111111111111" top="1.6930555555555555" bottom="0.9840277777777778" header="0.5118055555555556" footer="0.5118055555555556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showGridLines="0" showZeros="0" zoomScale="60" zoomScaleNormal="60" workbookViewId="0" topLeftCell="B1">
      <selection activeCell="B20" sqref="A1:IV16384"/>
    </sheetView>
  </sheetViews>
  <sheetFormatPr defaultColWidth="11.421875" defaultRowHeight="12.75"/>
  <cols>
    <col min="1" max="1" width="10.28125" style="4" customWidth="1"/>
    <col min="2" max="2" width="43.140625" style="4" customWidth="1"/>
    <col min="3" max="3" width="15.57421875" style="4" customWidth="1"/>
    <col min="4" max="4" width="16.421875" style="4" customWidth="1"/>
    <col min="5" max="5" width="19.7109375" style="4" customWidth="1"/>
    <col min="6" max="6" width="13.5742187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5.28125" style="4" customWidth="1"/>
    <col min="11" max="11" width="16.8515625" style="4" customWidth="1"/>
    <col min="12" max="12" width="16.28125" style="4" customWidth="1"/>
    <col min="13" max="13" width="3.7109375" style="4" customWidth="1"/>
    <col min="14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305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306</v>
      </c>
      <c r="B11" s="207"/>
    </row>
    <row r="12" ht="15" customHeight="1"/>
    <row r="13" ht="10.5" customHeight="1"/>
    <row r="14" ht="12.75" hidden="1"/>
    <row r="15" spans="1:12" ht="81" customHeight="1">
      <c r="A15" s="423" t="s">
        <v>270</v>
      </c>
      <c r="B15" s="423"/>
      <c r="C15" s="234" t="s">
        <v>271</v>
      </c>
      <c r="D15" s="235" t="s">
        <v>286</v>
      </c>
      <c r="E15" s="210" t="s">
        <v>302</v>
      </c>
      <c r="F15" s="209" t="s">
        <v>274</v>
      </c>
      <c r="G15" s="210" t="s">
        <v>275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09" t="s">
        <v>280</v>
      </c>
    </row>
    <row r="16" spans="1:12" ht="1.5" customHeight="1">
      <c r="A16" s="236"/>
      <c r="B16" s="237"/>
      <c r="C16" s="238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2" ht="45.75" customHeight="1">
      <c r="A17" s="220">
        <v>111</v>
      </c>
      <c r="B17" s="221" t="s">
        <v>281</v>
      </c>
      <c r="C17" s="222">
        <v>11992000</v>
      </c>
      <c r="D17" s="222"/>
      <c r="E17" s="222"/>
      <c r="F17" s="222"/>
      <c r="G17" s="222"/>
      <c r="H17" s="222"/>
      <c r="I17" s="222"/>
      <c r="J17" s="222"/>
      <c r="K17" s="222"/>
      <c r="L17" s="239">
        <f>SUM(C17:K17)</f>
        <v>11992000</v>
      </c>
    </row>
    <row r="18" spans="1:12" ht="33.75" customHeight="1">
      <c r="A18" s="220">
        <v>201</v>
      </c>
      <c r="B18" s="221" t="s">
        <v>288</v>
      </c>
      <c r="C18" s="222"/>
      <c r="D18" s="222">
        <v>800000</v>
      </c>
      <c r="E18" s="222">
        <v>2600000</v>
      </c>
      <c r="F18" s="222">
        <v>1361000</v>
      </c>
      <c r="G18" s="222"/>
      <c r="H18" s="222"/>
      <c r="I18" s="222"/>
      <c r="J18" s="222"/>
      <c r="K18" s="222"/>
      <c r="L18" s="239">
        <f>SUM(C18:K18)</f>
        <v>4761000</v>
      </c>
    </row>
    <row r="19" spans="1:12" ht="31.5" customHeight="1">
      <c r="A19" s="422" t="s">
        <v>289</v>
      </c>
      <c r="B19" s="422"/>
      <c r="C19" s="230">
        <f aca="true" t="shared" si="0" ref="C19:J19">SUM(C16:C18)</f>
        <v>11992000</v>
      </c>
      <c r="D19" s="230">
        <f t="shared" si="0"/>
        <v>800000</v>
      </c>
      <c r="E19" s="230">
        <f t="shared" si="0"/>
        <v>2600000</v>
      </c>
      <c r="F19" s="230">
        <f t="shared" si="0"/>
        <v>1361000</v>
      </c>
      <c r="G19" s="231">
        <f t="shared" si="0"/>
        <v>0</v>
      </c>
      <c r="H19" s="231">
        <f t="shared" si="0"/>
        <v>0</v>
      </c>
      <c r="I19" s="231">
        <f t="shared" si="0"/>
        <v>0</v>
      </c>
      <c r="J19" s="231">
        <f t="shared" si="0"/>
        <v>0</v>
      </c>
      <c r="K19" s="231">
        <f>SUM(K16:K17)</f>
        <v>0</v>
      </c>
      <c r="L19" s="227">
        <f>SUM(L17:L18)</f>
        <v>16753000</v>
      </c>
    </row>
    <row r="24" ht="12.75">
      <c r="A24" s="1" t="s">
        <v>283</v>
      </c>
    </row>
  </sheetData>
  <mergeCells count="4">
    <mergeCell ref="A7:L7"/>
    <mergeCell ref="A8:L8"/>
    <mergeCell ref="A15:B15"/>
    <mergeCell ref="A19:B19"/>
  </mergeCells>
  <printOptions/>
  <pageMargins left="0.8270833333333334" right="1.8111111111111111" top="1.6930555555555555" bottom="0.9840277777777778" header="0.5118055555555556" footer="0.5118055555555556"/>
  <pageSetup fitToHeight="1" fitToWidth="1" horizontalDpi="300" verticalDpi="3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29"/>
  <sheetViews>
    <sheetView showGridLines="0" showZeros="0" zoomScale="60" zoomScaleNormal="60" workbookViewId="0" topLeftCell="A7">
      <selection activeCell="L9" sqref="L9"/>
    </sheetView>
  </sheetViews>
  <sheetFormatPr defaultColWidth="11.421875" defaultRowHeight="12.75"/>
  <cols>
    <col min="1" max="1" width="9.28125" style="4" customWidth="1"/>
    <col min="2" max="2" width="49.421875" style="4" customWidth="1"/>
    <col min="3" max="3" width="15.57421875" style="4" customWidth="1"/>
    <col min="4" max="4" width="16.421875" style="4" customWidth="1"/>
    <col min="5" max="5" width="17.140625" style="4" customWidth="1"/>
    <col min="6" max="6" width="15.8515625" style="4" customWidth="1"/>
    <col min="7" max="7" width="20.8515625" style="4" customWidth="1"/>
    <col min="8" max="8" width="15.8515625" style="4" customWidth="1"/>
    <col min="9" max="9" width="15.140625" style="4" customWidth="1"/>
    <col min="10" max="10" width="14.28125" style="4" customWidth="1"/>
    <col min="11" max="11" width="17.28125" style="4" customWidth="1"/>
    <col min="12" max="12" width="21.7109375" style="4" customWidth="1"/>
    <col min="13" max="16384" width="11.57421875" style="4" customWidth="1"/>
  </cols>
  <sheetData>
    <row r="3" spans="1:11" ht="12.75">
      <c r="A3" s="2"/>
      <c r="B3" s="2"/>
      <c r="C3" s="2"/>
      <c r="E3" s="2"/>
      <c r="K3" s="2" t="s">
        <v>0</v>
      </c>
    </row>
    <row r="4" spans="1:11" ht="12.75">
      <c r="A4" s="2"/>
      <c r="B4" s="2"/>
      <c r="C4" s="2"/>
      <c r="E4" s="2"/>
      <c r="K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307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308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71</v>
      </c>
      <c r="B15" s="421"/>
      <c r="C15" s="208" t="s">
        <v>271</v>
      </c>
      <c r="D15" s="209" t="s">
        <v>272</v>
      </c>
      <c r="E15" s="210" t="s">
        <v>309</v>
      </c>
      <c r="F15" s="209" t="s">
        <v>274</v>
      </c>
      <c r="G15" s="210" t="s">
        <v>275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12" t="s">
        <v>280</v>
      </c>
    </row>
    <row r="16" spans="1:12" ht="12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2" ht="45.75" customHeight="1">
      <c r="A17" s="220">
        <v>111</v>
      </c>
      <c r="B17" s="221" t="s">
        <v>281</v>
      </c>
      <c r="C17" s="222">
        <v>115310000</v>
      </c>
      <c r="D17" s="222"/>
      <c r="E17" s="222"/>
      <c r="F17" s="222">
        <v>95085000</v>
      </c>
      <c r="G17" s="222"/>
      <c r="H17" s="222"/>
      <c r="I17" s="222">
        <v>10765000</v>
      </c>
      <c r="J17" s="222"/>
      <c r="K17" s="218"/>
      <c r="L17" s="223">
        <f>SUM(C17:K17)</f>
        <v>221160000</v>
      </c>
    </row>
    <row r="18" spans="1:12" ht="45.75" customHeight="1">
      <c r="A18" s="220">
        <v>201</v>
      </c>
      <c r="B18" s="221" t="s">
        <v>288</v>
      </c>
      <c r="C18" s="222"/>
      <c r="D18" s="222">
        <v>14539000</v>
      </c>
      <c r="E18" s="222">
        <v>30745000</v>
      </c>
      <c r="F18" s="222">
        <v>57201000</v>
      </c>
      <c r="G18" s="222">
        <v>5000000</v>
      </c>
      <c r="H18" s="222"/>
      <c r="I18" s="222"/>
      <c r="J18" s="222"/>
      <c r="K18" s="222"/>
      <c r="L18" s="223">
        <f aca="true" t="shared" si="0" ref="L17:L23">SUM(C18:K18)</f>
        <v>107485000</v>
      </c>
    </row>
    <row r="19" spans="1:12" ht="12.75" customHeight="1" hidden="1">
      <c r="A19" s="220">
        <f>'[1]FUENTE FTO_'!B4</f>
      </c>
      <c r="B19" s="221">
        <f>'[1]FUENTE FTO_'!C4</f>
      </c>
      <c r="C19" s="222"/>
      <c r="D19" s="222"/>
      <c r="E19" s="222"/>
      <c r="F19" s="222"/>
      <c r="G19" s="222"/>
      <c r="H19" s="222"/>
      <c r="I19" s="222"/>
      <c r="J19" s="222"/>
      <c r="K19" s="222"/>
      <c r="L19" s="223">
        <f t="shared" si="0"/>
        <v>0</v>
      </c>
    </row>
    <row r="20" spans="1:12" ht="45.75" customHeight="1">
      <c r="A20" s="220">
        <v>207</v>
      </c>
      <c r="B20" s="221" t="s">
        <v>310</v>
      </c>
      <c r="C20" s="222"/>
      <c r="D20" s="222">
        <v>60000</v>
      </c>
      <c r="E20" s="222"/>
      <c r="F20" s="222"/>
      <c r="G20" s="222"/>
      <c r="H20" s="222"/>
      <c r="I20" s="222"/>
      <c r="J20" s="222"/>
      <c r="K20" s="222"/>
      <c r="L20" s="223">
        <f t="shared" si="0"/>
        <v>60000</v>
      </c>
    </row>
    <row r="21" spans="1:12" ht="12.75" customHeight="1" hidden="1">
      <c r="A21" s="220">
        <v>215</v>
      </c>
      <c r="B21" s="221" t="s">
        <v>311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3">
        <f t="shared" si="0"/>
        <v>0</v>
      </c>
    </row>
    <row r="22" spans="1:12" ht="12.75" customHeight="1" hidden="1">
      <c r="A22" s="220">
        <v>526</v>
      </c>
      <c r="B22" s="214" t="s">
        <v>312</v>
      </c>
      <c r="C22" s="222"/>
      <c r="D22" s="222"/>
      <c r="E22" s="222"/>
      <c r="F22" s="222"/>
      <c r="G22" s="222"/>
      <c r="H22" s="222"/>
      <c r="I22" s="222"/>
      <c r="J22" s="222"/>
      <c r="K22" s="218"/>
      <c r="L22" s="223">
        <f t="shared" si="0"/>
        <v>0</v>
      </c>
    </row>
    <row r="23" spans="1:12" ht="45.75" customHeight="1">
      <c r="A23" s="220">
        <v>5045</v>
      </c>
      <c r="B23" s="221" t="s">
        <v>313</v>
      </c>
      <c r="C23" s="222"/>
      <c r="D23" s="222"/>
      <c r="E23" s="222"/>
      <c r="F23" s="222">
        <v>254000000</v>
      </c>
      <c r="G23" s="222"/>
      <c r="H23" s="222"/>
      <c r="I23" s="222"/>
      <c r="J23" s="222"/>
      <c r="K23" s="222"/>
      <c r="L23" s="223">
        <f t="shared" si="0"/>
        <v>254000000</v>
      </c>
    </row>
    <row r="24" spans="1:12" ht="24" customHeight="1">
      <c r="A24" s="220"/>
      <c r="B24" s="214"/>
      <c r="C24" s="222"/>
      <c r="D24" s="222"/>
      <c r="E24" s="222"/>
      <c r="F24" s="222"/>
      <c r="G24" s="222"/>
      <c r="H24" s="222"/>
      <c r="I24" s="222"/>
      <c r="J24" s="222"/>
      <c r="K24" s="218"/>
      <c r="L24" s="223"/>
    </row>
    <row r="25" spans="1:12" ht="48" customHeight="1">
      <c r="A25" s="422" t="s">
        <v>289</v>
      </c>
      <c r="B25" s="422"/>
      <c r="C25" s="429">
        <f aca="true" t="shared" si="1" ref="C25:K25">SUM(C16:C23)</f>
        <v>115310000</v>
      </c>
      <c r="D25" s="429">
        <f t="shared" si="1"/>
        <v>14599000</v>
      </c>
      <c r="E25" s="429">
        <f t="shared" si="1"/>
        <v>30745000</v>
      </c>
      <c r="F25" s="429">
        <f t="shared" si="1"/>
        <v>406286000</v>
      </c>
      <c r="G25" s="429">
        <f t="shared" si="1"/>
        <v>5000000</v>
      </c>
      <c r="H25" s="429">
        <f t="shared" si="1"/>
        <v>0</v>
      </c>
      <c r="I25" s="429">
        <f t="shared" si="1"/>
        <v>10765000</v>
      </c>
      <c r="J25" s="240">
        <f t="shared" si="1"/>
        <v>0</v>
      </c>
      <c r="K25" s="241">
        <f t="shared" si="1"/>
        <v>0</v>
      </c>
      <c r="L25" s="227">
        <f>SUM(C25:K25)</f>
        <v>582705000</v>
      </c>
    </row>
    <row r="29" ht="12.75">
      <c r="A29" s="1" t="s">
        <v>283</v>
      </c>
    </row>
  </sheetData>
  <mergeCells count="4">
    <mergeCell ref="A7:L7"/>
    <mergeCell ref="A8:L8"/>
    <mergeCell ref="A15:B15"/>
    <mergeCell ref="A25:B25"/>
  </mergeCells>
  <printOptions/>
  <pageMargins left="0.8270833333333334" right="1.8111111111111111" top="1.613888888888889" bottom="0.9840277777777778" header="0.5118055555555556" footer="0.5118055555555556"/>
  <pageSetup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4"/>
  <sheetViews>
    <sheetView showGridLines="0" showZeros="0" zoomScale="60" zoomScaleNormal="60" workbookViewId="0" topLeftCell="A12">
      <selection activeCell="H41" sqref="A1:IV16384"/>
    </sheetView>
  </sheetViews>
  <sheetFormatPr defaultColWidth="11.421875" defaultRowHeight="12.75"/>
  <cols>
    <col min="1" max="1" width="57.7109375" style="1" customWidth="1"/>
    <col min="2" max="2" width="13.7109375" style="28" customWidth="1"/>
    <col min="3" max="3" width="11.57421875" style="28" customWidth="1"/>
    <col min="4" max="4" width="10.7109375" style="28" customWidth="1"/>
    <col min="5" max="5" width="12.00390625" style="28" customWidth="1"/>
    <col min="6" max="6" width="10.28125" style="28" customWidth="1"/>
    <col min="7" max="7" width="12.140625" style="28" customWidth="1"/>
    <col min="8" max="8" width="11.28125" style="28" customWidth="1"/>
    <col min="9" max="16384" width="11.421875" style="28" customWidth="1"/>
  </cols>
  <sheetData>
    <row r="3" spans="3:8" ht="12.75">
      <c r="C3" s="2"/>
      <c r="D3" s="29"/>
      <c r="E3" s="29"/>
      <c r="F3" s="29"/>
      <c r="G3" s="29"/>
      <c r="H3" s="2"/>
    </row>
    <row r="4" spans="3:7" ht="12.75">
      <c r="C4" s="29"/>
      <c r="E4" s="2" t="s">
        <v>0</v>
      </c>
      <c r="G4" s="2"/>
    </row>
    <row r="5" ht="12.75">
      <c r="E5" s="3" t="s">
        <v>28</v>
      </c>
    </row>
    <row r="6" ht="12.75">
      <c r="E6"/>
    </row>
    <row r="7" ht="12.75">
      <c r="F7"/>
    </row>
    <row r="8" spans="1:8" s="2" customFormat="1" ht="12.75">
      <c r="A8" s="407" t="s">
        <v>2</v>
      </c>
      <c r="B8" s="407"/>
      <c r="C8" s="407"/>
      <c r="D8" s="407"/>
      <c r="E8" s="407"/>
      <c r="F8" s="407"/>
      <c r="G8" s="407"/>
      <c r="H8" s="407"/>
    </row>
    <row r="9" spans="1:8" s="2" customFormat="1" ht="12.75">
      <c r="A9" s="407" t="s">
        <v>29</v>
      </c>
      <c r="B9" s="407"/>
      <c r="C9" s="407"/>
      <c r="D9" s="407"/>
      <c r="E9" s="407"/>
      <c r="F9" s="407"/>
      <c r="G9" s="407"/>
      <c r="H9" s="407"/>
    </row>
    <row r="10" spans="1:8" ht="12.75">
      <c r="A10" s="30"/>
      <c r="B10" s="31"/>
      <c r="C10" s="31"/>
      <c r="D10" s="31"/>
      <c r="E10" s="31"/>
      <c r="F10" s="31"/>
      <c r="G10" s="31"/>
      <c r="H10" s="31"/>
    </row>
    <row r="12" spans="1:8" ht="18" customHeight="1">
      <c r="A12" s="6" t="s">
        <v>30</v>
      </c>
      <c r="B12" s="6" t="s">
        <v>31</v>
      </c>
      <c r="C12" s="7" t="s">
        <v>32</v>
      </c>
      <c r="D12" s="32" t="s">
        <v>32</v>
      </c>
      <c r="E12" s="6" t="s">
        <v>32</v>
      </c>
      <c r="F12" s="7" t="s">
        <v>33</v>
      </c>
      <c r="G12" s="6" t="s">
        <v>34</v>
      </c>
      <c r="H12" s="408" t="s">
        <v>6</v>
      </c>
    </row>
    <row r="13" spans="1:8" ht="17.25" customHeight="1">
      <c r="A13" s="33" t="s">
        <v>35</v>
      </c>
      <c r="B13" s="34" t="s">
        <v>36</v>
      </c>
      <c r="C13" s="35" t="s">
        <v>37</v>
      </c>
      <c r="D13" s="36" t="s">
        <v>38</v>
      </c>
      <c r="E13" s="34" t="s">
        <v>39</v>
      </c>
      <c r="F13" s="35" t="s">
        <v>40</v>
      </c>
      <c r="G13" s="34" t="s">
        <v>41</v>
      </c>
      <c r="H13" s="408"/>
    </row>
    <row r="14" spans="1:8" ht="6" customHeight="1">
      <c r="A14" s="37"/>
      <c r="B14" s="11"/>
      <c r="C14" s="11"/>
      <c r="D14" s="11"/>
      <c r="E14" s="11"/>
      <c r="F14" s="11"/>
      <c r="G14" s="11"/>
      <c r="H14" s="38"/>
    </row>
    <row r="15" spans="1:8" ht="15.75" customHeight="1">
      <c r="A15" s="39" t="s">
        <v>42</v>
      </c>
      <c r="B15" s="40">
        <f aca="true" t="shared" si="0" ref="B15:H15">+B16</f>
        <v>5658000</v>
      </c>
      <c r="C15" s="40">
        <f t="shared" si="0"/>
        <v>0</v>
      </c>
      <c r="D15" s="40">
        <f t="shared" si="0"/>
        <v>0</v>
      </c>
      <c r="E15" s="40">
        <f t="shared" si="0"/>
        <v>0</v>
      </c>
      <c r="F15" s="40">
        <f t="shared" si="0"/>
        <v>0</v>
      </c>
      <c r="G15" s="40">
        <f t="shared" si="0"/>
        <v>0</v>
      </c>
      <c r="H15" s="41">
        <f t="shared" si="0"/>
        <v>5658000</v>
      </c>
    </row>
    <row r="16" spans="1:8" ht="15" customHeight="1">
      <c r="A16" s="42" t="s">
        <v>43</v>
      </c>
      <c r="B16" s="40">
        <v>5658000</v>
      </c>
      <c r="C16" s="40"/>
      <c r="D16" s="40"/>
      <c r="E16" s="40"/>
      <c r="F16" s="40"/>
      <c r="G16" s="40"/>
      <c r="H16" s="43">
        <f>SUM(B16:G16)</f>
        <v>5658000</v>
      </c>
    </row>
    <row r="17" spans="1:8" ht="15" customHeight="1">
      <c r="A17" s="42"/>
      <c r="B17" s="40"/>
      <c r="C17" s="40"/>
      <c r="D17" s="40"/>
      <c r="E17" s="40"/>
      <c r="F17" s="40"/>
      <c r="G17" s="40"/>
      <c r="H17" s="43"/>
    </row>
    <row r="18" spans="1:8" ht="15" customHeight="1">
      <c r="A18" s="39" t="s">
        <v>11</v>
      </c>
      <c r="B18" s="40">
        <f aca="true" t="shared" si="1" ref="B18:H18">+B19</f>
        <v>0</v>
      </c>
      <c r="C18" s="40">
        <f t="shared" si="1"/>
        <v>0</v>
      </c>
      <c r="D18" s="44">
        <f t="shared" si="1"/>
        <v>16981000</v>
      </c>
      <c r="E18" s="40">
        <f t="shared" si="1"/>
        <v>0</v>
      </c>
      <c r="F18" s="40">
        <f t="shared" si="1"/>
        <v>0</v>
      </c>
      <c r="G18" s="40">
        <f t="shared" si="1"/>
        <v>0</v>
      </c>
      <c r="H18" s="41">
        <f t="shared" si="1"/>
        <v>16981000</v>
      </c>
    </row>
    <row r="19" spans="1:8" ht="15" customHeight="1">
      <c r="A19" s="45" t="s">
        <v>44</v>
      </c>
      <c r="B19" s="46"/>
      <c r="C19" s="46"/>
      <c r="D19" s="44">
        <v>16981000</v>
      </c>
      <c r="E19" s="44"/>
      <c r="F19" s="44"/>
      <c r="G19" s="44"/>
      <c r="H19" s="43">
        <f>SUM(B19:G19)</f>
        <v>16981000</v>
      </c>
    </row>
    <row r="20" spans="1:8" ht="15" customHeight="1">
      <c r="A20" s="45"/>
      <c r="B20" s="46"/>
      <c r="C20" s="46"/>
      <c r="D20" s="44"/>
      <c r="E20" s="44"/>
      <c r="F20" s="44"/>
      <c r="G20" s="44"/>
      <c r="H20" s="43"/>
    </row>
    <row r="21" spans="1:8" ht="15.75" customHeight="1">
      <c r="A21" s="20" t="s">
        <v>13</v>
      </c>
      <c r="B21" s="46">
        <f aca="true" t="shared" si="2" ref="B21:H21">+B22</f>
        <v>0</v>
      </c>
      <c r="C21" s="46">
        <f t="shared" si="2"/>
        <v>0</v>
      </c>
      <c r="D21" s="46">
        <f t="shared" si="2"/>
        <v>0</v>
      </c>
      <c r="E21" s="46">
        <f t="shared" si="2"/>
        <v>1522000</v>
      </c>
      <c r="F21" s="46">
        <f t="shared" si="2"/>
        <v>0</v>
      </c>
      <c r="G21" s="46">
        <f t="shared" si="2"/>
        <v>0</v>
      </c>
      <c r="H21" s="47">
        <f t="shared" si="2"/>
        <v>1522000</v>
      </c>
    </row>
    <row r="22" spans="1:8" ht="15" customHeight="1">
      <c r="A22" s="21" t="s">
        <v>14</v>
      </c>
      <c r="B22" s="46"/>
      <c r="C22" s="46"/>
      <c r="D22" s="44"/>
      <c r="E22" s="44">
        <v>1522000</v>
      </c>
      <c r="F22" s="44"/>
      <c r="G22" s="44"/>
      <c r="H22" s="43">
        <f>SUM(B22:G22)</f>
        <v>1522000</v>
      </c>
    </row>
    <row r="23" spans="1:8" ht="15" customHeight="1">
      <c r="A23" s="21"/>
      <c r="B23" s="46"/>
      <c r="C23" s="46"/>
      <c r="D23" s="44"/>
      <c r="E23" s="44"/>
      <c r="F23" s="44"/>
      <c r="G23" s="44"/>
      <c r="H23" s="43"/>
    </row>
    <row r="24" spans="1:8" ht="15" customHeight="1">
      <c r="A24" s="20" t="s">
        <v>15</v>
      </c>
      <c r="B24" s="46">
        <f aca="true" t="shared" si="3" ref="B24:H24">SUM(B25:B27)</f>
        <v>354617000</v>
      </c>
      <c r="C24" s="46">
        <f t="shared" si="3"/>
        <v>0</v>
      </c>
      <c r="D24" s="46">
        <f t="shared" si="3"/>
        <v>0</v>
      </c>
      <c r="E24" s="46">
        <f t="shared" si="3"/>
        <v>2031317000</v>
      </c>
      <c r="F24" s="46">
        <f t="shared" si="3"/>
        <v>0</v>
      </c>
      <c r="G24" s="46">
        <f t="shared" si="3"/>
        <v>244691000</v>
      </c>
      <c r="H24" s="47">
        <f t="shared" si="3"/>
        <v>2630625000</v>
      </c>
    </row>
    <row r="25" spans="1:8" ht="15" customHeight="1">
      <c r="A25" s="21" t="s">
        <v>16</v>
      </c>
      <c r="B25" s="46">
        <v>270699000</v>
      </c>
      <c r="C25" s="46"/>
      <c r="D25" s="44"/>
      <c r="E25" s="44"/>
      <c r="F25" s="44"/>
      <c r="G25" s="44"/>
      <c r="H25" s="43">
        <f>SUM(B25:G25)</f>
        <v>270699000</v>
      </c>
    </row>
    <row r="26" spans="1:8" ht="15" customHeight="1">
      <c r="A26" s="21" t="s">
        <v>17</v>
      </c>
      <c r="B26" s="46">
        <v>52923000</v>
      </c>
      <c r="C26" s="46"/>
      <c r="D26" s="44"/>
      <c r="E26" s="44"/>
      <c r="F26" s="44"/>
      <c r="G26" s="44">
        <v>3000</v>
      </c>
      <c r="H26" s="43">
        <f>SUM(B26:G26)</f>
        <v>52926000</v>
      </c>
    </row>
    <row r="27" spans="1:8" ht="15" customHeight="1">
      <c r="A27" s="21" t="s">
        <v>18</v>
      </c>
      <c r="B27" s="46">
        <v>30995000</v>
      </c>
      <c r="C27" s="46"/>
      <c r="D27" s="44"/>
      <c r="E27" s="44">
        <v>2031317000</v>
      </c>
      <c r="F27" s="44"/>
      <c r="G27" s="44">
        <v>244688000</v>
      </c>
      <c r="H27" s="43">
        <f>SUM(B27:G27)</f>
        <v>2307000000</v>
      </c>
    </row>
    <row r="28" spans="1:8" ht="15" customHeight="1">
      <c r="A28" s="21"/>
      <c r="B28" s="46"/>
      <c r="C28" s="46"/>
      <c r="D28" s="44"/>
      <c r="E28" s="44"/>
      <c r="F28" s="44"/>
      <c r="G28" s="44"/>
      <c r="H28" s="43"/>
    </row>
    <row r="29" spans="1:8" ht="15" customHeight="1">
      <c r="A29" s="21" t="s">
        <v>19</v>
      </c>
      <c r="B29" s="46">
        <f aca="true" t="shared" si="4" ref="B29:H29">B30</f>
        <v>0</v>
      </c>
      <c r="C29" s="46">
        <f t="shared" si="4"/>
        <v>0</v>
      </c>
      <c r="D29" s="48">
        <f t="shared" si="4"/>
        <v>16753000</v>
      </c>
      <c r="E29" s="48">
        <f t="shared" si="4"/>
        <v>0</v>
      </c>
      <c r="F29" s="48">
        <f t="shared" si="4"/>
        <v>0</v>
      </c>
      <c r="G29" s="48">
        <f t="shared" si="4"/>
        <v>0</v>
      </c>
      <c r="H29" s="47">
        <f t="shared" si="4"/>
        <v>16753000</v>
      </c>
    </row>
    <row r="30" spans="1:8" ht="15" customHeight="1">
      <c r="A30" s="21" t="s">
        <v>45</v>
      </c>
      <c r="B30" s="46"/>
      <c r="C30" s="46"/>
      <c r="D30" s="44">
        <v>16753000</v>
      </c>
      <c r="E30" s="44"/>
      <c r="F30" s="44"/>
      <c r="G30" s="44"/>
      <c r="H30" s="43">
        <f>SUM(B30:G30)</f>
        <v>16753000</v>
      </c>
    </row>
    <row r="31" spans="1:8" ht="15" customHeight="1">
      <c r="A31" s="21"/>
      <c r="B31" s="46"/>
      <c r="C31" s="46"/>
      <c r="D31" s="44"/>
      <c r="E31" s="44"/>
      <c r="F31" s="44"/>
      <c r="G31" s="44"/>
      <c r="H31" s="43"/>
    </row>
    <row r="32" spans="1:8" ht="15" customHeight="1">
      <c r="A32" s="20" t="s">
        <v>21</v>
      </c>
      <c r="B32" s="46">
        <f aca="true" t="shared" si="5" ref="B32:G32">+B33+B34</f>
        <v>0</v>
      </c>
      <c r="C32" s="46">
        <f t="shared" si="5"/>
        <v>0</v>
      </c>
      <c r="D32" s="46">
        <f t="shared" si="5"/>
        <v>413262340</v>
      </c>
      <c r="E32" s="46">
        <f t="shared" si="5"/>
        <v>571940000</v>
      </c>
      <c r="F32" s="46">
        <f t="shared" si="5"/>
        <v>1445000</v>
      </c>
      <c r="G32" s="46">
        <f t="shared" si="5"/>
        <v>0</v>
      </c>
      <c r="H32" s="47">
        <f>SUM(H33:H34)</f>
        <v>986647340</v>
      </c>
    </row>
    <row r="33" spans="1:8" ht="15" customHeight="1">
      <c r="A33" s="21" t="s">
        <v>22</v>
      </c>
      <c r="B33" s="46"/>
      <c r="C33" s="46"/>
      <c r="D33" s="44"/>
      <c r="E33" s="44">
        <v>571940000</v>
      </c>
      <c r="F33" s="44">
        <v>945000</v>
      </c>
      <c r="G33" s="44"/>
      <c r="H33" s="43">
        <f>SUM(B33:G33)</f>
        <v>572885000</v>
      </c>
    </row>
    <row r="34" spans="1:8" ht="15" customHeight="1">
      <c r="A34" s="21" t="s">
        <v>23</v>
      </c>
      <c r="B34" s="46"/>
      <c r="C34" s="49"/>
      <c r="D34" s="44">
        <v>413262340</v>
      </c>
      <c r="E34" s="44"/>
      <c r="F34" s="44">
        <v>500000</v>
      </c>
      <c r="G34" s="44"/>
      <c r="H34" s="43">
        <f>SUM(B34:G34)</f>
        <v>413762340</v>
      </c>
    </row>
    <row r="35" spans="1:8" ht="15" customHeight="1">
      <c r="A35" s="21"/>
      <c r="B35" s="46"/>
      <c r="C35" s="49"/>
      <c r="D35" s="44"/>
      <c r="E35" s="44"/>
      <c r="F35" s="44"/>
      <c r="G35" s="44"/>
      <c r="H35" s="43"/>
    </row>
    <row r="36" spans="1:8" ht="15" customHeight="1">
      <c r="A36" s="20" t="s">
        <v>24</v>
      </c>
      <c r="B36" s="46">
        <f aca="true" t="shared" si="6" ref="B36:G36">+B37+B38</f>
        <v>0</v>
      </c>
      <c r="C36" s="46">
        <f t="shared" si="6"/>
        <v>0</v>
      </c>
      <c r="D36" s="46">
        <f t="shared" si="6"/>
        <v>22426000</v>
      </c>
      <c r="E36" s="46">
        <f t="shared" si="6"/>
        <v>14321000</v>
      </c>
      <c r="F36" s="46">
        <f t="shared" si="6"/>
        <v>0</v>
      </c>
      <c r="G36" s="46">
        <f t="shared" si="6"/>
        <v>0</v>
      </c>
      <c r="H36" s="47">
        <f>SUM(H37:H38)</f>
        <v>36747000</v>
      </c>
    </row>
    <row r="37" spans="1:8" ht="15" customHeight="1">
      <c r="A37" s="21" t="s">
        <v>46</v>
      </c>
      <c r="B37" s="46"/>
      <c r="C37" s="46"/>
      <c r="D37" s="44"/>
      <c r="E37" s="44">
        <v>14321000</v>
      </c>
      <c r="F37" s="44"/>
      <c r="G37" s="44"/>
      <c r="H37" s="43">
        <f>SUM(B37:G37)</f>
        <v>14321000</v>
      </c>
    </row>
    <row r="38" spans="1:8" ht="15" customHeight="1">
      <c r="A38" s="21" t="s">
        <v>26</v>
      </c>
      <c r="B38" s="46"/>
      <c r="C38" s="46"/>
      <c r="D38" s="44">
        <v>22426000</v>
      </c>
      <c r="E38" s="44"/>
      <c r="F38" s="44"/>
      <c r="G38" s="44"/>
      <c r="H38" s="43">
        <f>SUM(B38:G38)</f>
        <v>22426000</v>
      </c>
    </row>
    <row r="39" spans="1:8" ht="12.75">
      <c r="A39" s="45"/>
      <c r="B39" s="46"/>
      <c r="C39" s="46"/>
      <c r="D39" s="44"/>
      <c r="E39" s="44"/>
      <c r="F39" s="44"/>
      <c r="G39" s="44"/>
      <c r="H39" s="43"/>
    </row>
    <row r="40" spans="1:8" ht="12.75">
      <c r="A40" s="45"/>
      <c r="B40" s="46"/>
      <c r="C40" s="46"/>
      <c r="D40" s="44"/>
      <c r="E40" s="44"/>
      <c r="F40" s="44"/>
      <c r="G40" s="44"/>
      <c r="H40" s="43">
        <f>SUM(B40:G40)</f>
        <v>0</v>
      </c>
    </row>
    <row r="41" spans="1:8" ht="12.75">
      <c r="A41" s="36" t="s">
        <v>6</v>
      </c>
      <c r="B41" s="44">
        <f aca="true" t="shared" si="7" ref="B41:G41">+B15+B18+B21+B24+B32+B36+B29</f>
        <v>360275000</v>
      </c>
      <c r="C41" s="44">
        <f t="shared" si="7"/>
        <v>0</v>
      </c>
      <c r="D41" s="44">
        <f t="shared" si="7"/>
        <v>469422340</v>
      </c>
      <c r="E41" s="44">
        <f t="shared" si="7"/>
        <v>2619100000</v>
      </c>
      <c r="F41" s="44">
        <f t="shared" si="7"/>
        <v>1445000</v>
      </c>
      <c r="G41" s="44">
        <f t="shared" si="7"/>
        <v>244691000</v>
      </c>
      <c r="H41" s="43">
        <f>H15+H18+H21+H24+H32+H36+H29</f>
        <v>3694933340</v>
      </c>
    </row>
    <row r="42" spans="1:8" ht="12.75">
      <c r="A42" s="45"/>
      <c r="B42" s="50"/>
      <c r="C42" s="40"/>
      <c r="D42" s="50"/>
      <c r="E42" s="50"/>
      <c r="F42" s="40"/>
      <c r="G42" s="50"/>
      <c r="H42" s="51"/>
    </row>
    <row r="43" spans="1:8" ht="12.75">
      <c r="A43" s="23"/>
      <c r="B43" s="52"/>
      <c r="C43" s="52"/>
      <c r="D43" s="52"/>
      <c r="E43" s="52"/>
      <c r="F43" s="52"/>
      <c r="G43" s="52"/>
      <c r="H43" s="53"/>
    </row>
    <row r="44" spans="2:8" ht="12.75">
      <c r="B44" s="54"/>
      <c r="C44" s="54"/>
      <c r="D44" s="54"/>
      <c r="E44" s="54"/>
      <c r="F44" s="54"/>
      <c r="G44" s="54"/>
      <c r="H44" s="54"/>
    </row>
    <row r="45" spans="2:8" ht="12.75">
      <c r="B45" s="54"/>
      <c r="C45" s="54"/>
      <c r="D45" s="54"/>
      <c r="E45" s="54"/>
      <c r="F45" s="54"/>
      <c r="G45" s="54"/>
      <c r="H45" s="54"/>
    </row>
    <row r="46" spans="1:8" ht="12.75">
      <c r="A46" s="1" t="s">
        <v>47</v>
      </c>
      <c r="B46" s="54"/>
      <c r="C46" s="54"/>
      <c r="D46" s="54"/>
      <c r="E46" s="54"/>
      <c r="F46" s="54"/>
      <c r="G46" s="54"/>
      <c r="H46" s="54"/>
    </row>
    <row r="47" spans="2:8" ht="12.75">
      <c r="B47" s="54"/>
      <c r="C47" s="54"/>
      <c r="D47" s="54"/>
      <c r="E47" s="54"/>
      <c r="F47" s="54"/>
      <c r="G47" s="54"/>
      <c r="H47" s="54"/>
    </row>
    <row r="48" spans="2:8" ht="12.75">
      <c r="B48" s="54"/>
      <c r="C48" s="54"/>
      <c r="D48" s="54"/>
      <c r="E48" s="54"/>
      <c r="F48" s="54"/>
      <c r="G48" s="54"/>
      <c r="H48" s="54"/>
    </row>
    <row r="49" spans="2:8" ht="12.75">
      <c r="B49" s="54"/>
      <c r="C49" s="54"/>
      <c r="D49" s="54"/>
      <c r="E49" s="54"/>
      <c r="F49" s="54"/>
      <c r="G49" s="54"/>
      <c r="H49" s="54"/>
    </row>
    <row r="50" spans="2:8" ht="12.75">
      <c r="B50" s="54"/>
      <c r="C50" s="54"/>
      <c r="D50" s="54"/>
      <c r="E50" s="54"/>
      <c r="F50" s="54"/>
      <c r="G50" s="54"/>
      <c r="H50" s="54"/>
    </row>
    <row r="51" spans="2:8" ht="12.75">
      <c r="B51" s="54"/>
      <c r="C51" s="54"/>
      <c r="D51" s="54"/>
      <c r="E51" s="54"/>
      <c r="F51" s="54"/>
      <c r="G51" s="54"/>
      <c r="H51" s="54"/>
    </row>
    <row r="52" spans="2:8" ht="12.75">
      <c r="B52" s="54"/>
      <c r="C52" s="54"/>
      <c r="D52" s="54"/>
      <c r="E52" s="54"/>
      <c r="F52" s="54"/>
      <c r="G52" s="54"/>
      <c r="H52" s="54"/>
    </row>
    <row r="53" spans="2:8" ht="12.75">
      <c r="B53" s="54"/>
      <c r="C53" s="54"/>
      <c r="D53" s="54"/>
      <c r="E53" s="54"/>
      <c r="F53" s="54"/>
      <c r="G53" s="54"/>
      <c r="H53" s="54"/>
    </row>
    <row r="54" spans="2:8" ht="12.75">
      <c r="B54" s="54"/>
      <c r="C54" s="54"/>
      <c r="D54" s="54"/>
      <c r="E54" s="54"/>
      <c r="F54" s="54"/>
      <c r="G54" s="54"/>
      <c r="H54" s="54"/>
    </row>
    <row r="55" spans="2:8" ht="12.75">
      <c r="B55" s="54"/>
      <c r="C55" s="54"/>
      <c r="D55" s="54"/>
      <c r="E55" s="54"/>
      <c r="F55" s="54"/>
      <c r="G55" s="54"/>
      <c r="H55" s="54"/>
    </row>
    <row r="56" spans="2:8" ht="12.75">
      <c r="B56" s="54"/>
      <c r="C56" s="54"/>
      <c r="D56" s="54"/>
      <c r="E56" s="54"/>
      <c r="F56" s="54"/>
      <c r="G56" s="54"/>
      <c r="H56" s="54"/>
    </row>
    <row r="57" spans="2:8" ht="12.75">
      <c r="B57" s="54"/>
      <c r="C57" s="54"/>
      <c r="D57" s="54"/>
      <c r="E57" s="54"/>
      <c r="F57" s="54"/>
      <c r="G57" s="54"/>
      <c r="H57" s="54"/>
    </row>
    <row r="58" spans="2:8" ht="12.75">
      <c r="B58" s="54"/>
      <c r="C58" s="54"/>
      <c r="D58" s="54"/>
      <c r="E58" s="54"/>
      <c r="F58" s="54"/>
      <c r="G58" s="54"/>
      <c r="H58" s="54"/>
    </row>
    <row r="59" spans="2:8" ht="12.75">
      <c r="B59" s="54"/>
      <c r="C59" s="54"/>
      <c r="D59" s="54"/>
      <c r="E59" s="54"/>
      <c r="F59" s="54"/>
      <c r="G59" s="54"/>
      <c r="H59" s="54"/>
    </row>
    <row r="60" spans="2:8" ht="12.75">
      <c r="B60" s="54"/>
      <c r="C60" s="54"/>
      <c r="D60" s="54"/>
      <c r="E60" s="54"/>
      <c r="F60" s="54"/>
      <c r="G60" s="54"/>
      <c r="H60" s="54"/>
    </row>
    <row r="61" spans="2:8" ht="12.75">
      <c r="B61" s="54"/>
      <c r="C61" s="54"/>
      <c r="D61" s="54"/>
      <c r="E61" s="54"/>
      <c r="F61" s="54"/>
      <c r="G61" s="54"/>
      <c r="H61" s="54"/>
    </row>
    <row r="62" spans="2:8" ht="12.75">
      <c r="B62" s="54"/>
      <c r="C62" s="54"/>
      <c r="D62" s="54"/>
      <c r="E62" s="54"/>
      <c r="F62" s="54"/>
      <c r="G62" s="54"/>
      <c r="H62" s="54"/>
    </row>
    <row r="63" spans="2:8" ht="12.75">
      <c r="B63" s="54"/>
      <c r="C63" s="54"/>
      <c r="D63" s="54"/>
      <c r="E63" s="54"/>
      <c r="F63" s="54"/>
      <c r="G63" s="54"/>
      <c r="H63" s="54"/>
    </row>
    <row r="64" spans="2:8" ht="12.75">
      <c r="B64" s="54"/>
      <c r="C64" s="54"/>
      <c r="D64" s="54"/>
      <c r="E64" s="54"/>
      <c r="F64" s="54"/>
      <c r="G64" s="54"/>
      <c r="H64" s="54"/>
    </row>
  </sheetData>
  <mergeCells count="3">
    <mergeCell ref="A8:H8"/>
    <mergeCell ref="A9:H9"/>
    <mergeCell ref="H12:H13"/>
  </mergeCells>
  <printOptions/>
  <pageMargins left="0.47222222222222227" right="1.9291666666666667" top="1.0236111111111112" bottom="0.7875" header="0.5118055555555556" footer="0.5118055555555556"/>
  <pageSetup fitToHeight="1" fitToWidth="1" horizontalDpi="300" verticalDpi="3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4"/>
  <sheetViews>
    <sheetView showGridLines="0" showZeros="0" zoomScale="60" zoomScaleNormal="60" workbookViewId="0" topLeftCell="A19">
      <selection activeCell="F13" sqref="A1:IV16384"/>
    </sheetView>
  </sheetViews>
  <sheetFormatPr defaultColWidth="11.421875" defaultRowHeight="12.75"/>
  <cols>
    <col min="1" max="1" width="9.140625" style="4" customWidth="1"/>
    <col min="2" max="2" width="52.7109375" style="4" customWidth="1"/>
    <col min="3" max="3" width="15.140625" style="4" customWidth="1"/>
    <col min="4" max="4" width="16.421875" style="4" customWidth="1"/>
    <col min="5" max="5" width="16.8515625" style="4" customWidth="1"/>
    <col min="6" max="6" width="16.00390625" style="4" customWidth="1"/>
    <col min="7" max="7" width="20.140625" style="4" customWidth="1"/>
    <col min="8" max="8" width="15.8515625" style="4" customWidth="1"/>
    <col min="9" max="9" width="15.140625" style="4" customWidth="1"/>
    <col min="10" max="10" width="11.28125" style="4" customWidth="1"/>
    <col min="11" max="11" width="16.00390625" style="4" customWidth="1"/>
    <col min="12" max="12" width="17.00390625" style="4" customWidth="1"/>
    <col min="13" max="16384" width="11.57421875" style="4" customWidth="1"/>
  </cols>
  <sheetData>
    <row r="3" spans="1:10" ht="12.75">
      <c r="A3" s="2"/>
      <c r="B3" s="2"/>
      <c r="C3" s="2"/>
      <c r="E3" s="2"/>
      <c r="J3" s="2" t="s">
        <v>0</v>
      </c>
    </row>
    <row r="4" spans="1:10" ht="12.75">
      <c r="A4" s="2"/>
      <c r="B4" s="2"/>
      <c r="C4" s="2"/>
      <c r="E4" s="2"/>
      <c r="J4" s="3" t="s">
        <v>266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307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314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71</v>
      </c>
      <c r="B15" s="421"/>
      <c r="C15" s="208" t="s">
        <v>271</v>
      </c>
      <c r="D15" s="209" t="s">
        <v>286</v>
      </c>
      <c r="E15" s="210" t="s">
        <v>287</v>
      </c>
      <c r="F15" s="209" t="s">
        <v>274</v>
      </c>
      <c r="G15" s="210" t="s">
        <v>315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09" t="s">
        <v>280</v>
      </c>
    </row>
    <row r="16" spans="1:12" ht="21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8"/>
      <c r="L16" s="219"/>
    </row>
    <row r="17" spans="1:12" ht="12.75" customHeight="1" hidden="1">
      <c r="A17" s="242" t="s">
        <v>316</v>
      </c>
      <c r="B17" s="214" t="s">
        <v>317</v>
      </c>
      <c r="C17" s="243"/>
      <c r="D17" s="222"/>
      <c r="E17" s="243"/>
      <c r="F17" s="222"/>
      <c r="G17" s="222"/>
      <c r="H17" s="222"/>
      <c r="I17" s="222"/>
      <c r="J17" s="243"/>
      <c r="K17" s="222"/>
      <c r="L17" s="223">
        <f aca="true" t="shared" si="0" ref="L17:L29">SUM(C17:K17)</f>
        <v>0</v>
      </c>
    </row>
    <row r="18" spans="1:12" ht="45.75" customHeight="1">
      <c r="A18" s="220">
        <v>111</v>
      </c>
      <c r="B18" s="214" t="s">
        <v>281</v>
      </c>
      <c r="C18" s="19"/>
      <c r="D18" s="222"/>
      <c r="E18" s="19"/>
      <c r="F18" s="222">
        <v>53789340</v>
      </c>
      <c r="G18" s="222">
        <v>2000000</v>
      </c>
      <c r="H18" s="222"/>
      <c r="I18" s="222"/>
      <c r="J18" s="243"/>
      <c r="K18" s="222"/>
      <c r="L18" s="223">
        <f t="shared" si="0"/>
        <v>55789340</v>
      </c>
    </row>
    <row r="19" spans="1:12" ht="45.75" customHeight="1">
      <c r="A19" s="220">
        <v>201</v>
      </c>
      <c r="B19" s="221" t="s">
        <v>318</v>
      </c>
      <c r="C19" s="222">
        <v>36600000</v>
      </c>
      <c r="D19" s="222">
        <v>1250000</v>
      </c>
      <c r="E19" s="222">
        <v>16200000</v>
      </c>
      <c r="F19" s="222">
        <v>148960510</v>
      </c>
      <c r="G19" s="222">
        <v>17900000</v>
      </c>
      <c r="H19" s="222">
        <v>35663000</v>
      </c>
      <c r="I19" s="222"/>
      <c r="J19" s="222"/>
      <c r="K19" s="222"/>
      <c r="L19" s="223">
        <f t="shared" si="0"/>
        <v>256573510</v>
      </c>
    </row>
    <row r="20" spans="1:12" ht="12.75" customHeight="1" hidden="1">
      <c r="A20" s="220">
        <f>'[1]FUENTE FTO_'!B5</f>
      </c>
      <c r="B20" s="221">
        <f>'[1]FUENTE FTO_'!C5</f>
      </c>
      <c r="C20" s="222"/>
      <c r="D20" s="222"/>
      <c r="E20" s="222"/>
      <c r="F20" s="222"/>
      <c r="G20" s="222"/>
      <c r="H20" s="222"/>
      <c r="I20" s="222"/>
      <c r="J20" s="222"/>
      <c r="K20" s="222"/>
      <c r="L20" s="223">
        <f t="shared" si="0"/>
        <v>0</v>
      </c>
    </row>
    <row r="21" spans="1:12" ht="45.75" customHeight="1">
      <c r="A21" s="220">
        <v>204</v>
      </c>
      <c r="B21" s="221" t="s">
        <v>319</v>
      </c>
      <c r="C21" s="222">
        <v>7859490</v>
      </c>
      <c r="D21" s="222"/>
      <c r="E21" s="222"/>
      <c r="F21" s="222"/>
      <c r="G21" s="222"/>
      <c r="H21" s="222"/>
      <c r="I21" s="222"/>
      <c r="J21" s="222"/>
      <c r="K21" s="222"/>
      <c r="L21" s="223">
        <f t="shared" si="0"/>
        <v>7859490</v>
      </c>
    </row>
    <row r="22" spans="1:12" ht="45.75" customHeight="1">
      <c r="A22" s="220">
        <v>208</v>
      </c>
      <c r="B22" s="221" t="s">
        <v>320</v>
      </c>
      <c r="C22" s="222"/>
      <c r="D22" s="222"/>
      <c r="E22" s="222">
        <v>600000</v>
      </c>
      <c r="F22" s="222"/>
      <c r="G22" s="222"/>
      <c r="H22" s="222"/>
      <c r="I22" s="222"/>
      <c r="J22" s="222"/>
      <c r="K22" s="222"/>
      <c r="L22" s="223">
        <f t="shared" si="0"/>
        <v>600000</v>
      </c>
    </row>
    <row r="23" spans="1:12" ht="45.75" customHeight="1">
      <c r="A23" s="220">
        <v>209</v>
      </c>
      <c r="B23" s="221" t="s">
        <v>321</v>
      </c>
      <c r="C23" s="222"/>
      <c r="D23" s="222"/>
      <c r="E23" s="222">
        <v>900000</v>
      </c>
      <c r="F23" s="222"/>
      <c r="G23" s="222"/>
      <c r="H23" s="222"/>
      <c r="I23" s="222"/>
      <c r="J23" s="222"/>
      <c r="K23" s="222"/>
      <c r="L23" s="223">
        <f t="shared" si="0"/>
        <v>900000</v>
      </c>
    </row>
    <row r="24" spans="1:12" ht="45.75" customHeight="1">
      <c r="A24" s="220">
        <v>5004</v>
      </c>
      <c r="B24" s="221" t="s">
        <v>322</v>
      </c>
      <c r="C24" s="222"/>
      <c r="D24" s="222"/>
      <c r="E24" s="222"/>
      <c r="F24" s="222">
        <v>7000000</v>
      </c>
      <c r="G24" s="222"/>
      <c r="H24" s="222"/>
      <c r="I24" s="222"/>
      <c r="J24" s="222"/>
      <c r="K24" s="222"/>
      <c r="L24" s="223">
        <f t="shared" si="0"/>
        <v>7000000</v>
      </c>
    </row>
    <row r="25" spans="1:12" ht="42" customHeight="1">
      <c r="A25" s="220">
        <v>5005</v>
      </c>
      <c r="B25" s="214" t="s">
        <v>323</v>
      </c>
      <c r="C25" s="222"/>
      <c r="D25" s="222"/>
      <c r="E25" s="222"/>
      <c r="F25" s="222"/>
      <c r="G25" s="222"/>
      <c r="H25" s="222">
        <v>10000000</v>
      </c>
      <c r="I25" s="222"/>
      <c r="J25" s="222"/>
      <c r="K25" s="222"/>
      <c r="L25" s="223">
        <f t="shared" si="0"/>
        <v>10000000</v>
      </c>
    </row>
    <row r="26" spans="1:12" ht="47.25" customHeight="1">
      <c r="A26" s="220">
        <v>5007</v>
      </c>
      <c r="B26" s="214" t="s">
        <v>324</v>
      </c>
      <c r="C26" s="222"/>
      <c r="D26" s="222"/>
      <c r="E26" s="222"/>
      <c r="F26" s="222"/>
      <c r="G26" s="222">
        <v>1540000</v>
      </c>
      <c r="H26" s="222">
        <v>13500000</v>
      </c>
      <c r="I26" s="222"/>
      <c r="J26" s="222"/>
      <c r="K26" s="222"/>
      <c r="L26" s="223">
        <f t="shared" si="0"/>
        <v>15040000</v>
      </c>
    </row>
    <row r="27" spans="1:12" ht="47.25" customHeight="1">
      <c r="A27" s="220">
        <v>5020</v>
      </c>
      <c r="B27" s="214" t="s">
        <v>325</v>
      </c>
      <c r="C27" s="222"/>
      <c r="D27" s="222"/>
      <c r="E27" s="222"/>
      <c r="F27" s="222">
        <v>50000000</v>
      </c>
      <c r="G27" s="222"/>
      <c r="H27" s="222"/>
      <c r="I27" s="222"/>
      <c r="J27" s="222"/>
      <c r="K27" s="222"/>
      <c r="L27" s="223">
        <f t="shared" si="0"/>
        <v>50000000</v>
      </c>
    </row>
    <row r="28" spans="1:12" ht="47.25" customHeight="1">
      <c r="A28" s="220">
        <v>5045</v>
      </c>
      <c r="B28" s="214" t="s">
        <v>313</v>
      </c>
      <c r="C28" s="222"/>
      <c r="D28" s="222"/>
      <c r="E28" s="222"/>
      <c r="F28" s="222">
        <v>9000000</v>
      </c>
      <c r="G28" s="222"/>
      <c r="H28" s="222"/>
      <c r="I28" s="222"/>
      <c r="J28" s="222"/>
      <c r="K28" s="222"/>
      <c r="L28" s="223">
        <f t="shared" si="0"/>
        <v>9000000</v>
      </c>
    </row>
    <row r="29" spans="1:12" ht="47.25" customHeight="1">
      <c r="A29" s="220">
        <v>5065</v>
      </c>
      <c r="B29" s="214" t="s">
        <v>326</v>
      </c>
      <c r="C29" s="222"/>
      <c r="D29" s="222"/>
      <c r="E29" s="222"/>
      <c r="F29" s="222"/>
      <c r="G29" s="222">
        <v>1000000</v>
      </c>
      <c r="H29" s="222"/>
      <c r="I29" s="222"/>
      <c r="J29" s="222"/>
      <c r="K29" s="222"/>
      <c r="L29" s="223">
        <f t="shared" si="0"/>
        <v>1000000</v>
      </c>
    </row>
    <row r="30" spans="1:12" ht="48" customHeight="1">
      <c r="A30" s="422" t="s">
        <v>289</v>
      </c>
      <c r="B30" s="422"/>
      <c r="C30" s="231">
        <f aca="true" t="shared" si="1" ref="C30:L30">SUM(C16:C29)</f>
        <v>44459490</v>
      </c>
      <c r="D30" s="231">
        <f t="shared" si="1"/>
        <v>1250000</v>
      </c>
      <c r="E30" s="231">
        <f t="shared" si="1"/>
        <v>17700000</v>
      </c>
      <c r="F30" s="231">
        <f t="shared" si="1"/>
        <v>268749850</v>
      </c>
      <c r="G30" s="231">
        <f t="shared" si="1"/>
        <v>22440000</v>
      </c>
      <c r="H30" s="231">
        <f t="shared" si="1"/>
        <v>59163000</v>
      </c>
      <c r="I30" s="231">
        <f t="shared" si="1"/>
        <v>0</v>
      </c>
      <c r="J30" s="231">
        <f t="shared" si="1"/>
        <v>0</v>
      </c>
      <c r="K30" s="231">
        <f t="shared" si="1"/>
        <v>0</v>
      </c>
      <c r="L30" s="227">
        <f t="shared" si="1"/>
        <v>413762340</v>
      </c>
    </row>
    <row r="34" ht="12.75">
      <c r="A34" s="1" t="s">
        <v>283</v>
      </c>
    </row>
  </sheetData>
  <mergeCells count="4">
    <mergeCell ref="A7:L7"/>
    <mergeCell ref="A8:L8"/>
    <mergeCell ref="A15:B15"/>
    <mergeCell ref="A30:B30"/>
  </mergeCells>
  <printOptions/>
  <pageMargins left="0.8270833333333334" right="1.8111111111111111" top="1.338888888888889" bottom="0.9840277777777778" header="0.5118055555555556" footer="0.5118055555555556"/>
  <pageSetup fitToHeight="1" fitToWidth="1" horizontalDpi="300" verticalDpi="3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24"/>
  <sheetViews>
    <sheetView showGridLines="0" showZeros="0" zoomScale="60" zoomScaleNormal="60" workbookViewId="0" topLeftCell="B1">
      <selection activeCell="M17" sqref="A1:IV16384"/>
    </sheetView>
  </sheetViews>
  <sheetFormatPr defaultColWidth="11.421875" defaultRowHeight="12.75"/>
  <cols>
    <col min="1" max="1" width="10.7109375" style="4" customWidth="1"/>
    <col min="2" max="2" width="43.28125" style="4" customWidth="1"/>
    <col min="3" max="3" width="15.57421875" style="4" customWidth="1"/>
    <col min="4" max="4" width="16.421875" style="4" customWidth="1"/>
    <col min="5" max="5" width="16.7109375" style="4" customWidth="1"/>
    <col min="6" max="6" width="13.57421875" style="4" customWidth="1"/>
    <col min="7" max="7" width="20.8515625" style="4" customWidth="1"/>
    <col min="8" max="8" width="16.28125" style="4" customWidth="1"/>
    <col min="9" max="9" width="15.140625" style="4" customWidth="1"/>
    <col min="10" max="10" width="11.28125" style="4" customWidth="1"/>
    <col min="11" max="11" width="17.140625" style="4" customWidth="1"/>
    <col min="12" max="12" width="17.00390625" style="4" customWidth="1"/>
    <col min="13" max="16384" width="11.57421875" style="4" customWidth="1"/>
  </cols>
  <sheetData>
    <row r="3" spans="1:12" ht="12.75">
      <c r="A3" s="2"/>
      <c r="B3" s="2"/>
      <c r="C3" s="2"/>
      <c r="E3" s="2"/>
      <c r="J3" s="2" t="s">
        <v>0</v>
      </c>
      <c r="L3" s="2"/>
    </row>
    <row r="4" spans="1:12" ht="12.75">
      <c r="A4" s="2"/>
      <c r="B4" s="2"/>
      <c r="C4" s="2"/>
      <c r="E4" s="2"/>
      <c r="J4" s="3" t="s">
        <v>266</v>
      </c>
      <c r="L4" s="3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12.75">
      <c r="A8" s="407" t="s">
        <v>267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1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206" t="s">
        <v>327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" ht="12.75">
      <c r="A11" s="207" t="s">
        <v>328</v>
      </c>
      <c r="B11" s="207"/>
    </row>
    <row r="12" ht="15" customHeight="1"/>
    <row r="13" ht="10.5" customHeight="1"/>
    <row r="14" ht="12.75" hidden="1"/>
    <row r="15" spans="1:12" ht="81" customHeight="1">
      <c r="A15" s="421" t="s">
        <v>71</v>
      </c>
      <c r="B15" s="421"/>
      <c r="C15" s="208" t="s">
        <v>271</v>
      </c>
      <c r="D15" s="209" t="s">
        <v>286</v>
      </c>
      <c r="E15" s="210" t="s">
        <v>287</v>
      </c>
      <c r="F15" s="209" t="s">
        <v>274</v>
      </c>
      <c r="G15" s="210" t="s">
        <v>275</v>
      </c>
      <c r="H15" s="209" t="s">
        <v>276</v>
      </c>
      <c r="I15" s="210" t="s">
        <v>277</v>
      </c>
      <c r="J15" s="209" t="s">
        <v>278</v>
      </c>
      <c r="K15" s="212" t="s">
        <v>279</v>
      </c>
      <c r="L15" s="212" t="s">
        <v>280</v>
      </c>
    </row>
    <row r="16" spans="1:12" ht="11.25" customHeight="1">
      <c r="A16" s="213"/>
      <c r="B16" s="214"/>
      <c r="C16" s="215"/>
      <c r="D16" s="216"/>
      <c r="E16" s="215"/>
      <c r="F16" s="216"/>
      <c r="G16" s="216"/>
      <c r="H16" s="216"/>
      <c r="I16" s="217"/>
      <c r="J16" s="215"/>
      <c r="K16" s="216"/>
      <c r="L16" s="219"/>
    </row>
    <row r="17" spans="1:13" ht="45" customHeight="1">
      <c r="A17" s="220">
        <v>201</v>
      </c>
      <c r="B17" s="221" t="s">
        <v>288</v>
      </c>
      <c r="C17" s="222">
        <v>4438000</v>
      </c>
      <c r="D17" s="222">
        <v>554000</v>
      </c>
      <c r="E17" s="222">
        <v>4836000</v>
      </c>
      <c r="F17" s="222">
        <v>4493000</v>
      </c>
      <c r="G17" s="222"/>
      <c r="H17" s="222"/>
      <c r="I17" s="222"/>
      <c r="J17" s="222"/>
      <c r="K17" s="222"/>
      <c r="L17" s="223">
        <f>SUM(C17:K17)</f>
        <v>14321000</v>
      </c>
      <c r="M17" s="2"/>
    </row>
    <row r="18" spans="1:13" ht="12.75" customHeight="1" hidden="1">
      <c r="A18" s="220"/>
      <c r="B18" s="214"/>
      <c r="C18" s="222"/>
      <c r="D18" s="222"/>
      <c r="E18" s="222"/>
      <c r="F18" s="222"/>
      <c r="G18" s="222"/>
      <c r="H18" s="222"/>
      <c r="I18" s="222"/>
      <c r="J18" s="222"/>
      <c r="K18" s="222"/>
      <c r="L18" s="223"/>
      <c r="M18" s="2"/>
    </row>
    <row r="19" spans="1:13" ht="48" customHeight="1">
      <c r="A19" s="422" t="s">
        <v>289</v>
      </c>
      <c r="B19" s="422"/>
      <c r="C19" s="231">
        <f aca="true" t="shared" si="0" ref="C19:K19">SUM(C16:C18)</f>
        <v>4438000</v>
      </c>
      <c r="D19" s="231">
        <f t="shared" si="0"/>
        <v>554000</v>
      </c>
      <c r="E19" s="231">
        <f t="shared" si="0"/>
        <v>4836000</v>
      </c>
      <c r="F19" s="231">
        <f t="shared" si="0"/>
        <v>4493000</v>
      </c>
      <c r="G19" s="231">
        <f t="shared" si="0"/>
        <v>0</v>
      </c>
      <c r="H19" s="231">
        <f t="shared" si="0"/>
        <v>0</v>
      </c>
      <c r="I19" s="231">
        <f t="shared" si="0"/>
        <v>0</v>
      </c>
      <c r="J19" s="231">
        <f t="shared" si="0"/>
        <v>0</v>
      </c>
      <c r="K19" s="231">
        <f t="shared" si="0"/>
        <v>0</v>
      </c>
      <c r="L19" s="227">
        <f>SUM(C19:K19)</f>
        <v>14321000</v>
      </c>
      <c r="M19" s="2"/>
    </row>
    <row r="20" spans="3:13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4" ht="12.75">
      <c r="A24" s="1" t="s">
        <v>283</v>
      </c>
    </row>
  </sheetData>
  <mergeCells count="4">
    <mergeCell ref="A7:L7"/>
    <mergeCell ref="A8:L8"/>
    <mergeCell ref="A15:B15"/>
    <mergeCell ref="A19:B19"/>
  </mergeCells>
  <printOptions/>
  <pageMargins left="0.8270833333333334" right="1.8111111111111111" top="1.8895833333333334" bottom="0.9840277777777778" header="0.5118055555555556" footer="0.5118055555555556"/>
  <pageSetup horizontalDpi="300" verticalDpi="3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24"/>
  <sheetViews>
    <sheetView showGridLines="0" showZeros="0" zoomScale="60" zoomScaleNormal="60" workbookViewId="0" topLeftCell="A4">
      <selection activeCell="M20" sqref="M20"/>
    </sheetView>
  </sheetViews>
  <sheetFormatPr defaultColWidth="11.421875" defaultRowHeight="12.75"/>
  <cols>
    <col min="1" max="1" width="10.7109375" style="244" customWidth="1"/>
    <col min="2" max="2" width="45.7109375" style="244" customWidth="1"/>
    <col min="3" max="3" width="15.57421875" style="244" customWidth="1"/>
    <col min="4" max="4" width="16.421875" style="244" customWidth="1"/>
    <col min="5" max="5" width="17.28125" style="244" customWidth="1"/>
    <col min="6" max="6" width="13.57421875" style="244" customWidth="1"/>
    <col min="7" max="7" width="21.28125" style="244" customWidth="1"/>
    <col min="8" max="8" width="15.57421875" style="244" customWidth="1"/>
    <col min="9" max="9" width="15.140625" style="244" customWidth="1"/>
    <col min="10" max="10" width="12.421875" style="244" customWidth="1"/>
    <col min="11" max="11" width="17.140625" style="244" customWidth="1"/>
    <col min="12" max="12" width="15.140625" style="244" customWidth="1"/>
    <col min="13" max="16384" width="11.57421875" style="244" customWidth="1"/>
  </cols>
  <sheetData>
    <row r="3" ht="12.75">
      <c r="J3" s="244" t="s">
        <v>0</v>
      </c>
    </row>
    <row r="4" ht="12.75">
      <c r="J4" s="245" t="s">
        <v>266</v>
      </c>
    </row>
    <row r="5" ht="12.75">
      <c r="J5" s="4"/>
    </row>
    <row r="7" spans="1:12" ht="12.75">
      <c r="A7" s="424" t="s">
        <v>2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ht="12.75">
      <c r="A8" s="424" t="s">
        <v>267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</row>
    <row r="9" spans="1:11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</row>
    <row r="10" spans="1:11" ht="12.75">
      <c r="A10" s="247" t="s">
        <v>327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</row>
    <row r="11" spans="1:2" ht="12.75">
      <c r="A11" s="248" t="s">
        <v>329</v>
      </c>
      <c r="B11" s="248"/>
    </row>
    <row r="12" ht="15" customHeight="1"/>
    <row r="13" ht="10.5" customHeight="1"/>
    <row r="14" ht="12.75" hidden="1"/>
    <row r="15" spans="1:12" ht="81" customHeight="1">
      <c r="A15" s="425" t="s">
        <v>71</v>
      </c>
      <c r="B15" s="425"/>
      <c r="C15" s="208" t="s">
        <v>271</v>
      </c>
      <c r="D15" s="249" t="s">
        <v>272</v>
      </c>
      <c r="E15" s="250" t="s">
        <v>287</v>
      </c>
      <c r="F15" s="249" t="s">
        <v>330</v>
      </c>
      <c r="G15" s="251" t="s">
        <v>331</v>
      </c>
      <c r="H15" s="249" t="s">
        <v>276</v>
      </c>
      <c r="I15" s="210" t="s">
        <v>277</v>
      </c>
      <c r="J15" s="249" t="s">
        <v>278</v>
      </c>
      <c r="K15" s="252" t="s">
        <v>279</v>
      </c>
      <c r="L15" s="252" t="s">
        <v>280</v>
      </c>
    </row>
    <row r="16" spans="1:12" ht="11.25" customHeight="1">
      <c r="A16" s="253"/>
      <c r="B16" s="254"/>
      <c r="C16" s="255"/>
      <c r="D16" s="256"/>
      <c r="E16" s="255"/>
      <c r="F16" s="256"/>
      <c r="G16" s="256"/>
      <c r="H16" s="256"/>
      <c r="I16" s="256"/>
      <c r="J16" s="255"/>
      <c r="K16" s="256"/>
      <c r="L16" s="257"/>
    </row>
    <row r="17" spans="1:12" ht="48" customHeight="1">
      <c r="A17" s="253">
        <v>111</v>
      </c>
      <c r="B17" s="254" t="s">
        <v>281</v>
      </c>
      <c r="C17" s="258">
        <v>9850000</v>
      </c>
      <c r="D17" s="258"/>
      <c r="E17" s="259"/>
      <c r="F17" s="258"/>
      <c r="G17" s="258"/>
      <c r="H17" s="258"/>
      <c r="I17" s="258"/>
      <c r="J17" s="260"/>
      <c r="K17" s="258"/>
      <c r="L17" s="261">
        <f>SUM(C17:K17)</f>
        <v>9850000</v>
      </c>
    </row>
    <row r="18" spans="1:12" ht="55.5" customHeight="1">
      <c r="A18" s="253">
        <v>201</v>
      </c>
      <c r="B18" s="254" t="s">
        <v>288</v>
      </c>
      <c r="C18" s="258">
        <v>7815000</v>
      </c>
      <c r="D18" s="258">
        <v>552000</v>
      </c>
      <c r="E18" s="258">
        <v>2689000</v>
      </c>
      <c r="F18" s="258">
        <v>1520000</v>
      </c>
      <c r="G18" s="258"/>
      <c r="H18" s="258"/>
      <c r="I18" s="258"/>
      <c r="J18" s="258"/>
      <c r="K18" s="258"/>
      <c r="L18" s="261">
        <f>SUM(C18:K18)</f>
        <v>12576000</v>
      </c>
    </row>
    <row r="19" spans="1:12" ht="48" customHeight="1">
      <c r="A19" s="426" t="s">
        <v>289</v>
      </c>
      <c r="B19" s="426"/>
      <c r="C19" s="262">
        <f aca="true" t="shared" si="0" ref="C19:K19">SUM(C16:C18)</f>
        <v>17665000</v>
      </c>
      <c r="D19" s="262">
        <f t="shared" si="0"/>
        <v>552000</v>
      </c>
      <c r="E19" s="262">
        <f t="shared" si="0"/>
        <v>2689000</v>
      </c>
      <c r="F19" s="262">
        <f t="shared" si="0"/>
        <v>1520000</v>
      </c>
      <c r="G19" s="262">
        <f t="shared" si="0"/>
        <v>0</v>
      </c>
      <c r="H19" s="262">
        <f t="shared" si="0"/>
        <v>0</v>
      </c>
      <c r="I19" s="262">
        <f t="shared" si="0"/>
        <v>0</v>
      </c>
      <c r="J19" s="262">
        <f t="shared" si="0"/>
        <v>0</v>
      </c>
      <c r="K19" s="262">
        <f t="shared" si="0"/>
        <v>0</v>
      </c>
      <c r="L19" s="263">
        <f>SUM(C19:K19)</f>
        <v>22426000</v>
      </c>
    </row>
    <row r="24" ht="12.75">
      <c r="A24" s="264" t="s">
        <v>283</v>
      </c>
    </row>
  </sheetData>
  <mergeCells count="4">
    <mergeCell ref="A7:L7"/>
    <mergeCell ref="A8:L8"/>
    <mergeCell ref="A15:B15"/>
    <mergeCell ref="A19:B19"/>
  </mergeCells>
  <printOptions/>
  <pageMargins left="0.8270833333333334" right="1.8111111111111111" top="2.165277777777778" bottom="0.9840277777777778" header="0.5118055555555556" footer="0.5118055555555556"/>
  <pageSetup horizontalDpi="300" verticalDpi="3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showGridLines="0" showZeros="0" zoomScale="60" zoomScaleNormal="60" workbookViewId="0" topLeftCell="A2">
      <selection activeCell="I22" sqref="I22"/>
    </sheetView>
  </sheetViews>
  <sheetFormatPr defaultColWidth="11.421875" defaultRowHeight="12.75"/>
  <cols>
    <col min="1" max="1" width="29.28125" style="265" customWidth="1"/>
    <col min="2" max="2" width="17.7109375" style="4" customWidth="1"/>
    <col min="3" max="3" width="16.28125" style="4" customWidth="1"/>
    <col min="4" max="4" width="18.140625" style="4" customWidth="1"/>
    <col min="5" max="5" width="17.28125" style="4" customWidth="1"/>
    <col min="6" max="6" width="6.8515625" style="4" customWidth="1"/>
    <col min="7" max="26" width="17.28125" style="4" customWidth="1"/>
    <col min="27" max="16384" width="11.57421875" style="4" customWidth="1"/>
  </cols>
  <sheetData>
    <row r="3" ht="12.75">
      <c r="D3" s="4" t="s">
        <v>0</v>
      </c>
    </row>
    <row r="4" ht="12.75">
      <c r="D4" s="4" t="s">
        <v>332</v>
      </c>
    </row>
    <row r="8" spans="1:5" ht="18.75" customHeight="1">
      <c r="A8" s="427" t="s">
        <v>333</v>
      </c>
      <c r="B8" s="427"/>
      <c r="C8" s="427"/>
      <c r="D8" s="427"/>
      <c r="E8" s="427"/>
    </row>
    <row r="9" spans="1:5" ht="36" customHeight="1">
      <c r="A9" s="427" t="s">
        <v>334</v>
      </c>
      <c r="B9" s="427"/>
      <c r="C9" s="427"/>
      <c r="D9" s="427"/>
      <c r="E9" s="427"/>
    </row>
    <row r="10" spans="1:4" ht="13.5" customHeight="1">
      <c r="A10" s="267"/>
      <c r="B10" s="207"/>
      <c r="C10" s="207"/>
      <c r="D10" s="207"/>
    </row>
    <row r="11" ht="18.75" customHeight="1">
      <c r="A11" s="207" t="s">
        <v>335</v>
      </c>
    </row>
    <row r="12" ht="18.75" customHeight="1">
      <c r="A12" s="207" t="s">
        <v>336</v>
      </c>
    </row>
    <row r="14" spans="1:7" s="269" customFormat="1" ht="48" customHeight="1">
      <c r="A14" s="209" t="s">
        <v>337</v>
      </c>
      <c r="B14" s="235" t="s">
        <v>338</v>
      </c>
      <c r="C14" s="209" t="s">
        <v>339</v>
      </c>
      <c r="D14" s="209" t="s">
        <v>340</v>
      </c>
      <c r="E14" s="209" t="s">
        <v>6</v>
      </c>
      <c r="F14" s="266"/>
      <c r="G14" s="268"/>
    </row>
    <row r="15" spans="1:19" ht="39.75" customHeight="1">
      <c r="A15" s="270" t="s">
        <v>341</v>
      </c>
      <c r="B15" s="271">
        <v>5458000</v>
      </c>
      <c r="C15" s="271">
        <v>200000</v>
      </c>
      <c r="D15" s="272"/>
      <c r="E15" s="273">
        <f>B15+C15+D15</f>
        <v>5658000</v>
      </c>
      <c r="F15" s="274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7.5" customHeight="1">
      <c r="A16" s="277" t="s">
        <v>342</v>
      </c>
      <c r="B16" s="224">
        <f>B15</f>
        <v>5458000</v>
      </c>
      <c r="C16" s="224">
        <f>C15</f>
        <v>200000</v>
      </c>
      <c r="D16" s="226">
        <f>D15</f>
        <v>0</v>
      </c>
      <c r="E16" s="278">
        <f>E15</f>
        <v>5658000</v>
      </c>
      <c r="F16" s="274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>
      <c r="A17" s="279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>
      <c r="A18" s="27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>
      <c r="A19" s="279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>
      <c r="A20" s="28" t="s">
        <v>283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>
      <c r="A21" s="279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>
      <c r="A22" s="279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>
      <c r="A23" s="279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>
      <c r="A24" s="279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279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2" ht="12.75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12.7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2.7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2.7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2.7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</sheetData>
  <mergeCells count="2">
    <mergeCell ref="A8:E8"/>
    <mergeCell ref="A9:E9"/>
  </mergeCells>
  <printOptions/>
  <pageMargins left="1.0631944444444446" right="0.7479166666666667" top="2.0472222222222225" bottom="0.9840277777777778" header="0.5118055555555556" footer="0.5118055555555556"/>
  <pageSetup fitToHeight="1" fitToWidth="1" horizontalDpi="300" verticalDpi="3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showGridLines="0" showZeros="0" zoomScale="60" zoomScaleNormal="60" workbookViewId="0" topLeftCell="A2">
      <selection activeCell="D16" sqref="A1:IV16384"/>
    </sheetView>
  </sheetViews>
  <sheetFormatPr defaultColWidth="11.421875" defaultRowHeight="12.75"/>
  <cols>
    <col min="1" max="1" width="27.8515625" style="265" customWidth="1"/>
    <col min="2" max="2" width="17.7109375" style="4" customWidth="1"/>
    <col min="3" max="3" width="18.140625" style="4" customWidth="1"/>
    <col min="4" max="4" width="19.7109375" style="4" customWidth="1"/>
    <col min="5" max="26" width="17.28125" style="4" customWidth="1"/>
    <col min="27" max="16384" width="11.57421875" style="4" customWidth="1"/>
  </cols>
  <sheetData>
    <row r="3" ht="12.75">
      <c r="D3" s="4" t="s">
        <v>0</v>
      </c>
    </row>
    <row r="4" ht="12.75">
      <c r="D4" s="4" t="s">
        <v>332</v>
      </c>
    </row>
    <row r="8" spans="1:5" ht="18.75" customHeight="1">
      <c r="A8" s="427" t="s">
        <v>333</v>
      </c>
      <c r="B8" s="427"/>
      <c r="C8" s="427"/>
      <c r="D8" s="427"/>
      <c r="E8" s="427"/>
    </row>
    <row r="9" spans="1:5" ht="36" customHeight="1">
      <c r="A9" s="427" t="s">
        <v>334</v>
      </c>
      <c r="B9" s="427"/>
      <c r="C9" s="427"/>
      <c r="D9" s="427"/>
      <c r="E9" s="427"/>
    </row>
    <row r="10" spans="1:4" ht="13.5" customHeight="1">
      <c r="A10" s="267"/>
      <c r="B10" s="207"/>
      <c r="C10" s="207"/>
      <c r="D10" s="207"/>
    </row>
    <row r="11" ht="18.75" customHeight="1">
      <c r="A11" s="207" t="s">
        <v>343</v>
      </c>
    </row>
    <row r="12" ht="18.75" customHeight="1">
      <c r="A12" s="207" t="s">
        <v>344</v>
      </c>
    </row>
    <row r="14" spans="1:7" s="269" customFormat="1" ht="48" customHeight="1">
      <c r="A14" s="209" t="s">
        <v>337</v>
      </c>
      <c r="B14" s="235" t="s">
        <v>338</v>
      </c>
      <c r="C14" s="209" t="s">
        <v>339</v>
      </c>
      <c r="D14" s="209" t="s">
        <v>340</v>
      </c>
      <c r="E14" s="209" t="s">
        <v>6</v>
      </c>
      <c r="F14" s="266"/>
      <c r="G14" s="268"/>
    </row>
    <row r="15" spans="1:19" ht="39.75" customHeight="1">
      <c r="A15" s="270" t="s">
        <v>345</v>
      </c>
      <c r="B15" s="271">
        <v>16366000</v>
      </c>
      <c r="C15" s="271">
        <v>615000</v>
      </c>
      <c r="D15" s="272"/>
      <c r="E15" s="273">
        <f>B15+C15+D15</f>
        <v>16981000</v>
      </c>
      <c r="F15" s="274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7.5" customHeight="1">
      <c r="A16" s="277" t="s">
        <v>342</v>
      </c>
      <c r="B16" s="224">
        <f>B15</f>
        <v>16366000</v>
      </c>
      <c r="C16" s="224">
        <f>C15</f>
        <v>615000</v>
      </c>
      <c r="D16" s="226">
        <f>D15</f>
        <v>0</v>
      </c>
      <c r="E16" s="278">
        <f>E15</f>
        <v>16981000</v>
      </c>
      <c r="F16" s="274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>
      <c r="A17" s="279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>
      <c r="A18" s="27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>
      <c r="A19" s="279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>
      <c r="A20" s="1" t="s">
        <v>283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>
      <c r="A21" s="279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>
      <c r="A22" s="279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>
      <c r="A23" s="279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>
      <c r="A24" s="279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279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2" ht="12.75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12.7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2.7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2.7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2.7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</sheetData>
  <mergeCells count="2">
    <mergeCell ref="A8:E8"/>
    <mergeCell ref="A9:E9"/>
  </mergeCells>
  <printOptions/>
  <pageMargins left="1.0631944444444446" right="0.7479166666666667" top="2.0472222222222225" bottom="0.9840277777777778" header="0.5118055555555556" footer="0.5118055555555556"/>
  <pageSetup fitToHeight="1" fitToWidth="1" horizontalDpi="300" verticalDpi="3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4"/>
  <sheetViews>
    <sheetView showGridLines="0" showZeros="0" zoomScale="60" zoomScaleNormal="60" workbookViewId="0" topLeftCell="A2">
      <selection activeCell="D16" sqref="A1:IV16384"/>
    </sheetView>
  </sheetViews>
  <sheetFormatPr defaultColWidth="11.421875" defaultRowHeight="12.75"/>
  <cols>
    <col min="1" max="1" width="34.421875" style="265" customWidth="1"/>
    <col min="2" max="2" width="17.57421875" style="4" customWidth="1"/>
    <col min="3" max="3" width="18.00390625" style="4" customWidth="1"/>
    <col min="4" max="4" width="20.7109375" style="4" customWidth="1"/>
    <col min="5" max="5" width="17.7109375" style="4" customWidth="1"/>
    <col min="6" max="26" width="17.28125" style="4" customWidth="1"/>
    <col min="27" max="16384" width="11.57421875" style="4" customWidth="1"/>
  </cols>
  <sheetData>
    <row r="3" ht="12.75">
      <c r="D3" s="4" t="s">
        <v>0</v>
      </c>
    </row>
    <row r="4" ht="12.75">
      <c r="D4" s="4" t="s">
        <v>332</v>
      </c>
    </row>
    <row r="8" spans="1:5" ht="18.75" customHeight="1">
      <c r="A8" s="427" t="s">
        <v>333</v>
      </c>
      <c r="B8" s="427"/>
      <c r="C8" s="427"/>
      <c r="D8" s="427"/>
      <c r="E8" s="427"/>
    </row>
    <row r="9" spans="1:5" ht="18.75" customHeight="1">
      <c r="A9" s="427" t="s">
        <v>334</v>
      </c>
      <c r="B9" s="427"/>
      <c r="C9" s="427"/>
      <c r="D9" s="427"/>
      <c r="E9" s="427"/>
    </row>
    <row r="10" spans="1:4" ht="13.5" customHeight="1">
      <c r="A10" s="267"/>
      <c r="B10" s="207"/>
      <c r="C10" s="207"/>
      <c r="D10" s="207"/>
    </row>
    <row r="11" spans="1:5" ht="18.75" customHeight="1">
      <c r="A11" s="207" t="s">
        <v>346</v>
      </c>
      <c r="D11" s="281"/>
      <c r="E11" s="281"/>
    </row>
    <row r="12" spans="1:5" ht="18.75" customHeight="1">
      <c r="A12" s="207" t="s">
        <v>347</v>
      </c>
      <c r="B12" s="282"/>
      <c r="C12" s="282"/>
      <c r="D12" s="282"/>
      <c r="E12" s="282"/>
    </row>
    <row r="14" spans="1:7" s="269" customFormat="1" ht="48" customHeight="1">
      <c r="A14" s="209" t="s">
        <v>337</v>
      </c>
      <c r="B14" s="235" t="s">
        <v>338</v>
      </c>
      <c r="C14" s="209" t="s">
        <v>339</v>
      </c>
      <c r="D14" s="209" t="s">
        <v>340</v>
      </c>
      <c r="E14" s="209" t="s">
        <v>6</v>
      </c>
      <c r="F14" s="266"/>
      <c r="G14" s="268"/>
    </row>
    <row r="15" spans="1:19" ht="39" customHeight="1">
      <c r="A15" s="270" t="s">
        <v>348</v>
      </c>
      <c r="B15" s="271">
        <v>1522000</v>
      </c>
      <c r="C15" s="271"/>
      <c r="D15" s="272"/>
      <c r="E15" s="273">
        <f>B15+C15+D15</f>
        <v>1522000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9" customHeight="1">
      <c r="A16" s="277" t="s">
        <v>342</v>
      </c>
      <c r="B16" s="224">
        <f>B15</f>
        <v>1522000</v>
      </c>
      <c r="C16" s="225">
        <f>C15</f>
        <v>0</v>
      </c>
      <c r="D16" s="226">
        <f>D15</f>
        <v>0</v>
      </c>
      <c r="E16" s="278">
        <f>E15</f>
        <v>1522000</v>
      </c>
      <c r="F16" s="274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22.5" customHeight="1">
      <c r="A17" s="284"/>
      <c r="B17" s="285"/>
      <c r="C17" s="285"/>
      <c r="D17" s="285"/>
      <c r="E17" s="285"/>
      <c r="F17" s="274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5" customHeight="1">
      <c r="A18" s="1" t="s">
        <v>283</v>
      </c>
      <c r="B18" s="285"/>
      <c r="C18" s="285"/>
      <c r="D18" s="285"/>
      <c r="E18" s="285"/>
      <c r="F18" s="274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60" customHeight="1">
      <c r="A19" s="284"/>
      <c r="B19" s="285"/>
      <c r="C19" s="285"/>
      <c r="D19" s="285"/>
      <c r="E19" s="285"/>
      <c r="F19" s="274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60" customHeight="1">
      <c r="A20" s="284"/>
      <c r="B20" s="285"/>
      <c r="C20" s="285"/>
      <c r="D20" s="285"/>
      <c r="E20" s="285"/>
      <c r="F20" s="274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60" customHeight="1">
      <c r="A21" s="284"/>
      <c r="B21" s="285"/>
      <c r="C21" s="285"/>
      <c r="D21" s="285"/>
      <c r="E21" s="285"/>
      <c r="F21" s="274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60" customHeight="1">
      <c r="A22" s="284"/>
      <c r="B22" s="285"/>
      <c r="C22" s="285"/>
      <c r="D22" s="285"/>
      <c r="E22" s="285"/>
      <c r="F22" s="274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39.75" customHeight="1">
      <c r="A23" s="284"/>
      <c r="B23" s="285"/>
      <c r="C23" s="285"/>
      <c r="D23" s="285"/>
      <c r="E23" s="285"/>
      <c r="F23" s="274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9.75" customHeight="1">
      <c r="A24" s="284"/>
      <c r="B24" s="285"/>
      <c r="C24" s="285"/>
      <c r="D24" s="285"/>
      <c r="E24" s="285"/>
      <c r="F24" s="274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24.75" customHeight="1">
      <c r="A25" s="284"/>
      <c r="B25" s="285"/>
      <c r="C25" s="285"/>
      <c r="D25" s="285"/>
      <c r="E25" s="285"/>
      <c r="F25" s="274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24.75" customHeight="1">
      <c r="A26" s="284"/>
      <c r="B26" s="285"/>
      <c r="C26" s="285"/>
      <c r="D26" s="285"/>
      <c r="E26" s="285"/>
      <c r="F26" s="274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7.5" customHeight="1">
      <c r="A27" s="266"/>
      <c r="B27" s="285"/>
      <c r="C27" s="285"/>
      <c r="D27" s="285"/>
      <c r="E27" s="285"/>
      <c r="F27" s="274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>
      <c r="A39" s="27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>
      <c r="A40" s="279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>
      <c r="A41" s="279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>
      <c r="A42" s="27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>
      <c r="A43" s="279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12.75">
      <c r="A44" s="279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79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2" ht="12.75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12" ht="12.75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</row>
    <row r="52" spans="1:12" ht="12.75">
      <c r="A52" s="279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</row>
    <row r="53" spans="1:12" ht="12.75">
      <c r="A53" s="279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</row>
    <row r="54" spans="1:12" ht="12.75">
      <c r="A54" s="279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</row>
  </sheetData>
  <mergeCells count="2">
    <mergeCell ref="A8:E8"/>
    <mergeCell ref="A9:E9"/>
  </mergeCells>
  <printOptions/>
  <pageMargins left="1.1298611111111112" right="0.7479166666666667" top="2.079861111111111" bottom="0.9840277777777778" header="0.5118055555555556" footer="0.5118055555555556"/>
  <pageSetup fitToHeight="1" fitToWidth="1" horizontalDpi="300" verticalDpi="3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4"/>
  <sheetViews>
    <sheetView showGridLines="0" showZeros="0" zoomScale="60" zoomScaleNormal="60" workbookViewId="0" topLeftCell="A1">
      <selection activeCell="D17" sqref="A1:IV16384"/>
    </sheetView>
  </sheetViews>
  <sheetFormatPr defaultColWidth="11.421875" defaultRowHeight="12.75"/>
  <cols>
    <col min="1" max="1" width="56.7109375" style="265" customWidth="1"/>
    <col min="2" max="2" width="18.00390625" style="4" customWidth="1"/>
    <col min="3" max="3" width="17.421875" style="4" customWidth="1"/>
    <col min="4" max="4" width="19.7109375" style="4" customWidth="1"/>
    <col min="5" max="5" width="17.421875" style="4" customWidth="1"/>
    <col min="6" max="26" width="17.28125" style="4" customWidth="1"/>
    <col min="27" max="16384" width="11.57421875" style="4" customWidth="1"/>
  </cols>
  <sheetData>
    <row r="4" ht="12.75">
      <c r="D4" s="4" t="s">
        <v>0</v>
      </c>
    </row>
    <row r="5" ht="12.75">
      <c r="D5" s="4" t="s">
        <v>332</v>
      </c>
    </row>
    <row r="9" spans="1:5" ht="18.75" customHeight="1">
      <c r="A9" s="427" t="s">
        <v>333</v>
      </c>
      <c r="B9" s="427"/>
      <c r="C9" s="427"/>
      <c r="D9" s="427"/>
      <c r="E9" s="427"/>
    </row>
    <row r="10" spans="1:5" ht="18.75" customHeight="1">
      <c r="A10" s="427" t="s">
        <v>334</v>
      </c>
      <c r="B10" s="427"/>
      <c r="C10" s="427"/>
      <c r="D10" s="427"/>
      <c r="E10" s="427"/>
    </row>
    <row r="11" spans="1:4" ht="13.5" customHeight="1">
      <c r="A11" s="267"/>
      <c r="B11" s="207"/>
      <c r="C11" s="207"/>
      <c r="D11" s="207"/>
    </row>
    <row r="12" ht="18.75" customHeight="1">
      <c r="A12" s="207" t="s">
        <v>349</v>
      </c>
    </row>
    <row r="13" spans="1:5" ht="18.75" customHeight="1">
      <c r="A13" s="282" t="s">
        <v>350</v>
      </c>
      <c r="B13" s="286"/>
      <c r="C13" s="287"/>
      <c r="D13" s="287"/>
      <c r="E13" s="287"/>
    </row>
    <row r="15" spans="1:7" s="269" customFormat="1" ht="48" customHeight="1">
      <c r="A15" s="209" t="s">
        <v>337</v>
      </c>
      <c r="B15" s="235" t="s">
        <v>338</v>
      </c>
      <c r="C15" s="210" t="s">
        <v>339</v>
      </c>
      <c r="D15" s="209" t="s">
        <v>340</v>
      </c>
      <c r="E15" s="235" t="s">
        <v>6</v>
      </c>
      <c r="F15" s="266"/>
      <c r="G15" s="268"/>
    </row>
    <row r="16" spans="1:19" ht="60" customHeight="1">
      <c r="A16" s="270" t="s">
        <v>351</v>
      </c>
      <c r="B16" s="271">
        <v>264056000</v>
      </c>
      <c r="C16" s="271">
        <v>6643000</v>
      </c>
      <c r="D16" s="288"/>
      <c r="E16" s="273">
        <f>B16+C16+D16</f>
        <v>270699000</v>
      </c>
      <c r="F16" s="274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37.5" customHeight="1">
      <c r="A17" s="277" t="s">
        <v>342</v>
      </c>
      <c r="B17" s="224">
        <f>B16</f>
        <v>264056000</v>
      </c>
      <c r="C17" s="224">
        <f>C16</f>
        <v>6643000</v>
      </c>
      <c r="D17" s="225">
        <f>D16</f>
        <v>0</v>
      </c>
      <c r="E17" s="278">
        <f>E16</f>
        <v>270699000</v>
      </c>
      <c r="F17" s="274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>
      <c r="A18" s="27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>
      <c r="A19" s="1" t="s">
        <v>283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>
      <c r="A20" s="279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>
      <c r="A21" s="279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2:19" ht="12.75"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>
      <c r="A23" s="279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>
      <c r="A24" s="279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279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>
      <c r="A39" s="27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2" ht="12.7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2.7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2.7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2.7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spans="1:12" ht="12.75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</row>
  </sheetData>
  <mergeCells count="2">
    <mergeCell ref="A9:E9"/>
    <mergeCell ref="A10:E10"/>
  </mergeCells>
  <printOptions/>
  <pageMargins left="1.1097222222222223" right="0.7479166666666667" top="2.0298611111111113" bottom="0.9840277777777778" header="0.5118055555555556" footer="0.5118055555555556"/>
  <pageSetup fitToHeight="1" fitToWidth="1" horizontalDpi="300" verticalDpi="300" orientation="portrait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4"/>
  <sheetViews>
    <sheetView showGridLines="0" showZeros="0" zoomScale="60" zoomScaleNormal="60" workbookViewId="0" topLeftCell="A7">
      <selection activeCell="A22" sqref="A1:IV16384"/>
    </sheetView>
  </sheetViews>
  <sheetFormatPr defaultColWidth="11.421875" defaultRowHeight="12.75"/>
  <cols>
    <col min="1" max="1" width="40.7109375" style="265" customWidth="1"/>
    <col min="2" max="2" width="18.00390625" style="4" customWidth="1"/>
    <col min="3" max="3" width="17.421875" style="4" customWidth="1"/>
    <col min="4" max="4" width="20.140625" style="4" customWidth="1"/>
    <col min="5" max="5" width="17.421875" style="4" customWidth="1"/>
    <col min="6" max="26" width="17.28125" style="4" customWidth="1"/>
    <col min="27" max="16384" width="11.57421875" style="4" customWidth="1"/>
  </cols>
  <sheetData>
    <row r="4" ht="12.75">
      <c r="D4" s="4" t="s">
        <v>0</v>
      </c>
    </row>
    <row r="5" ht="12.75">
      <c r="D5" s="4" t="s">
        <v>332</v>
      </c>
    </row>
    <row r="9" spans="1:5" ht="18.75" customHeight="1">
      <c r="A9" s="427" t="s">
        <v>333</v>
      </c>
      <c r="B9" s="427"/>
      <c r="C9" s="427"/>
      <c r="D9" s="427"/>
      <c r="E9" s="427"/>
    </row>
    <row r="10" spans="1:5" ht="18.75" customHeight="1">
      <c r="A10" s="427" t="s">
        <v>334</v>
      </c>
      <c r="B10" s="427"/>
      <c r="C10" s="427"/>
      <c r="D10" s="427"/>
      <c r="E10" s="427"/>
    </row>
    <row r="11" spans="1:4" ht="13.5" customHeight="1">
      <c r="A11" s="267"/>
      <c r="B11" s="207"/>
      <c r="C11" s="207"/>
      <c r="D11" s="207"/>
    </row>
    <row r="12" ht="18.75" customHeight="1">
      <c r="A12" s="207" t="s">
        <v>349</v>
      </c>
    </row>
    <row r="13" spans="1:5" ht="18.75" customHeight="1">
      <c r="A13" s="282" t="s">
        <v>352</v>
      </c>
      <c r="B13" s="286"/>
      <c r="C13" s="287"/>
      <c r="D13" s="287"/>
      <c r="E13" s="287"/>
    </row>
    <row r="15" spans="1:7" s="269" customFormat="1" ht="48" customHeight="1">
      <c r="A15" s="209" t="s">
        <v>337</v>
      </c>
      <c r="B15" s="235" t="s">
        <v>338</v>
      </c>
      <c r="C15" s="210" t="s">
        <v>339</v>
      </c>
      <c r="D15" s="209" t="s">
        <v>340</v>
      </c>
      <c r="E15" s="235" t="s">
        <v>6</v>
      </c>
      <c r="F15" s="266"/>
      <c r="G15" s="268"/>
    </row>
    <row r="16" spans="1:19" ht="60" customHeight="1">
      <c r="A16" s="270" t="s">
        <v>353</v>
      </c>
      <c r="B16" s="271">
        <v>51051000</v>
      </c>
      <c r="C16" s="271">
        <v>1875000</v>
      </c>
      <c r="D16" s="288">
        <v>32000</v>
      </c>
      <c r="E16" s="273">
        <f>B16+C16+D16</f>
        <v>52958000</v>
      </c>
      <c r="F16" s="274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37.5" customHeight="1">
      <c r="A17" s="277" t="s">
        <v>342</v>
      </c>
      <c r="B17" s="224">
        <f>B16</f>
        <v>51051000</v>
      </c>
      <c r="C17" s="224">
        <f>C16</f>
        <v>1875000</v>
      </c>
      <c r="D17" s="289">
        <f>D16</f>
        <v>32000</v>
      </c>
      <c r="E17" s="278">
        <f>E16</f>
        <v>52958000</v>
      </c>
      <c r="F17" s="274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>
      <c r="A18" s="27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>
      <c r="A19" s="279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>
      <c r="A20" s="279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>
      <c r="A21" s="279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>
      <c r="A22" s="1" t="s">
        <v>283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>
      <c r="A23" s="279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>
      <c r="A24" s="279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279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>
      <c r="A39" s="27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2" ht="12.7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2.7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2.7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2.7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spans="1:12" ht="12.75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</row>
  </sheetData>
  <mergeCells count="2">
    <mergeCell ref="A9:E9"/>
    <mergeCell ref="A10:E10"/>
  </mergeCells>
  <printOptions/>
  <pageMargins left="1.1298611111111112" right="0.7479166666666667" top="2.0298611111111113" bottom="0.9840277777777778" header="0.5118055555555556" footer="0.5118055555555556"/>
  <pageSetup fitToHeight="1" fitToWidth="1" horizontalDpi="300" verticalDpi="3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showGridLines="0" showZeros="0" zoomScale="60" zoomScaleNormal="60" workbookViewId="0" topLeftCell="A6">
      <selection activeCell="B18" sqref="A1:IV16384"/>
    </sheetView>
  </sheetViews>
  <sheetFormatPr defaultColWidth="11.421875" defaultRowHeight="12.75"/>
  <cols>
    <col min="1" max="1" width="44.00390625" style="290" customWidth="1"/>
    <col min="2" max="2" width="21.140625" style="154" customWidth="1"/>
    <col min="3" max="3" width="20.7109375" style="154" customWidth="1"/>
    <col min="4" max="5" width="20.8515625" style="154" customWidth="1"/>
    <col min="6" max="26" width="17.28125" style="154" customWidth="1"/>
    <col min="27" max="16384" width="11.57421875" style="154" customWidth="1"/>
  </cols>
  <sheetData>
    <row r="3" ht="13.5">
      <c r="D3" s="4" t="s">
        <v>0</v>
      </c>
    </row>
    <row r="4" ht="13.5">
      <c r="D4" s="4" t="s">
        <v>332</v>
      </c>
    </row>
    <row r="5" ht="13.5">
      <c r="D5" s="4"/>
    </row>
    <row r="8" spans="1:5" ht="18.75" customHeight="1">
      <c r="A8" s="427" t="s">
        <v>333</v>
      </c>
      <c r="B8" s="427"/>
      <c r="C8" s="427"/>
      <c r="D8" s="427"/>
      <c r="E8" s="427"/>
    </row>
    <row r="9" spans="1:5" ht="18.75" customHeight="1">
      <c r="A9" s="427" t="s">
        <v>334</v>
      </c>
      <c r="B9" s="427"/>
      <c r="C9" s="427"/>
      <c r="D9" s="427"/>
      <c r="E9" s="427"/>
    </row>
    <row r="10" spans="1:4" ht="13.5" customHeight="1">
      <c r="A10" s="291"/>
      <c r="B10" s="292"/>
      <c r="C10" s="292"/>
      <c r="D10" s="292"/>
    </row>
    <row r="11" spans="1:5" ht="18.75" customHeight="1">
      <c r="A11" s="207" t="s">
        <v>349</v>
      </c>
      <c r="B11" s="4"/>
      <c r="C11" s="4"/>
      <c r="D11" s="4"/>
      <c r="E11" s="4"/>
    </row>
    <row r="12" spans="1:5" ht="18.75" customHeight="1">
      <c r="A12" s="282" t="s">
        <v>354</v>
      </c>
      <c r="B12" s="293"/>
      <c r="C12" s="293"/>
      <c r="D12" s="293"/>
      <c r="E12" s="293"/>
    </row>
    <row r="14" spans="1:7" s="296" customFormat="1" ht="48" customHeight="1">
      <c r="A14" s="209" t="s">
        <v>337</v>
      </c>
      <c r="B14" s="235" t="s">
        <v>338</v>
      </c>
      <c r="C14" s="209" t="s">
        <v>339</v>
      </c>
      <c r="D14" s="212" t="s">
        <v>340</v>
      </c>
      <c r="E14" s="209" t="s">
        <v>6</v>
      </c>
      <c r="F14" s="294"/>
      <c r="G14" s="295"/>
    </row>
    <row r="15" spans="1:19" ht="40.5" customHeight="1">
      <c r="A15" s="270" t="s">
        <v>355</v>
      </c>
      <c r="B15" s="271">
        <v>2023207000</v>
      </c>
      <c r="C15" s="271">
        <v>8110000</v>
      </c>
      <c r="D15" s="288">
        <v>5000000</v>
      </c>
      <c r="E15" s="273">
        <f>B15+C15+D15</f>
        <v>2036317000</v>
      </c>
      <c r="F15" s="297"/>
      <c r="G15" s="298"/>
      <c r="H15" s="298"/>
      <c r="I15" s="298"/>
      <c r="J15" s="298"/>
      <c r="K15" s="298"/>
      <c r="L15" s="298"/>
      <c r="M15" s="299"/>
      <c r="N15" s="299"/>
      <c r="O15" s="299"/>
      <c r="P15" s="299"/>
      <c r="Q15" s="299"/>
      <c r="R15" s="299"/>
      <c r="S15" s="299"/>
    </row>
    <row r="16" spans="1:19" ht="12.75" customHeight="1" hidden="1">
      <c r="A16" s="300" t="s">
        <v>356</v>
      </c>
      <c r="B16" s="301"/>
      <c r="C16" s="301"/>
      <c r="D16" s="302"/>
      <c r="E16" s="303">
        <f>B16+C16+D16</f>
        <v>0</v>
      </c>
      <c r="F16" s="297"/>
      <c r="G16" s="298"/>
      <c r="H16" s="298"/>
      <c r="I16" s="298"/>
      <c r="J16" s="298"/>
      <c r="K16" s="298"/>
      <c r="L16" s="298"/>
      <c r="M16" s="299"/>
      <c r="N16" s="299"/>
      <c r="O16" s="299"/>
      <c r="P16" s="299"/>
      <c r="Q16" s="299"/>
      <c r="R16" s="299"/>
      <c r="S16" s="299"/>
    </row>
    <row r="17" spans="1:19" ht="39" customHeight="1">
      <c r="A17" s="300" t="s">
        <v>258</v>
      </c>
      <c r="B17" s="301">
        <v>30995000</v>
      </c>
      <c r="C17" s="301"/>
      <c r="D17" s="302"/>
      <c r="E17" s="303">
        <f>B17+C17+D17</f>
        <v>30995000</v>
      </c>
      <c r="F17" s="297"/>
      <c r="G17" s="298"/>
      <c r="H17" s="298"/>
      <c r="I17" s="298"/>
      <c r="J17" s="298"/>
      <c r="K17" s="298"/>
      <c r="L17" s="298"/>
      <c r="M17" s="299"/>
      <c r="N17" s="299"/>
      <c r="O17" s="299"/>
      <c r="P17" s="299"/>
      <c r="Q17" s="299"/>
      <c r="R17" s="299"/>
      <c r="S17" s="299"/>
    </row>
    <row r="18" spans="1:19" ht="39" customHeight="1">
      <c r="A18" s="300" t="s">
        <v>357</v>
      </c>
      <c r="B18" s="301">
        <v>244688000</v>
      </c>
      <c r="C18" s="301"/>
      <c r="D18" s="302"/>
      <c r="E18" s="303">
        <f>B18+C18+D18</f>
        <v>244688000</v>
      </c>
      <c r="F18" s="297"/>
      <c r="G18" s="298"/>
      <c r="H18" s="298"/>
      <c r="I18" s="298"/>
      <c r="J18" s="298"/>
      <c r="K18" s="298"/>
      <c r="L18" s="298"/>
      <c r="M18" s="299"/>
      <c r="N18" s="299"/>
      <c r="O18" s="299"/>
      <c r="P18" s="299"/>
      <c r="Q18" s="299"/>
      <c r="R18" s="299"/>
      <c r="S18" s="299"/>
    </row>
    <row r="19" spans="1:19" ht="39" customHeight="1">
      <c r="A19" s="277" t="s">
        <v>342</v>
      </c>
      <c r="B19" s="224">
        <f>B15+B16+B17+B18</f>
        <v>2298890000</v>
      </c>
      <c r="C19" s="224">
        <f>C15+C16+C17+C18</f>
        <v>8110000</v>
      </c>
      <c r="D19" s="289">
        <f>D15+D16+D17+D18</f>
        <v>5000000</v>
      </c>
      <c r="E19" s="278">
        <f>E15+E16+E17+E18</f>
        <v>2312000000</v>
      </c>
      <c r="F19" s="297"/>
      <c r="G19" s="298"/>
      <c r="H19" s="298"/>
      <c r="I19" s="298"/>
      <c r="J19" s="298"/>
      <c r="K19" s="298"/>
      <c r="L19" s="298"/>
      <c r="M19" s="299"/>
      <c r="N19" s="299"/>
      <c r="O19" s="299"/>
      <c r="P19" s="299"/>
      <c r="Q19" s="299"/>
      <c r="R19" s="299"/>
      <c r="S19" s="299"/>
    </row>
    <row r="20" spans="1:19" ht="13.5">
      <c r="A20" s="304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9"/>
      <c r="N20" s="299"/>
      <c r="O20" s="299"/>
      <c r="P20" s="299"/>
      <c r="Q20" s="299"/>
      <c r="R20" s="299"/>
      <c r="S20" s="299"/>
    </row>
    <row r="21" spans="1:19" ht="13.5">
      <c r="A21" s="304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9"/>
      <c r="N21" s="299"/>
      <c r="O21" s="299"/>
      <c r="P21" s="299"/>
      <c r="Q21" s="299"/>
      <c r="R21" s="299"/>
      <c r="S21" s="299"/>
    </row>
    <row r="22" spans="1:19" ht="13.5">
      <c r="A22" s="304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299"/>
      <c r="O22" s="299"/>
      <c r="P22" s="299"/>
      <c r="Q22" s="299"/>
      <c r="R22" s="299"/>
      <c r="S22" s="299"/>
    </row>
    <row r="23" spans="1:19" ht="13.5">
      <c r="A23" s="1" t="s">
        <v>283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9"/>
      <c r="N23" s="299"/>
      <c r="O23" s="299"/>
      <c r="P23" s="299"/>
      <c r="Q23" s="299"/>
      <c r="R23" s="299"/>
      <c r="S23" s="299"/>
    </row>
    <row r="24" spans="1:19" ht="13.5">
      <c r="A24" s="304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  <c r="N24" s="299"/>
      <c r="O24" s="299"/>
      <c r="P24" s="299"/>
      <c r="Q24" s="299"/>
      <c r="R24" s="299"/>
      <c r="S24" s="299"/>
    </row>
    <row r="25" spans="1:19" ht="13.5">
      <c r="A25" s="304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299"/>
      <c r="O25" s="299"/>
      <c r="P25" s="299"/>
      <c r="Q25" s="299"/>
      <c r="R25" s="299"/>
      <c r="S25" s="299"/>
    </row>
    <row r="26" spans="1:19" ht="13.5">
      <c r="A26" s="304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9"/>
      <c r="N26" s="299"/>
      <c r="O26" s="299"/>
      <c r="P26" s="299"/>
      <c r="Q26" s="299"/>
      <c r="R26" s="299"/>
      <c r="S26" s="299"/>
    </row>
    <row r="27" spans="1:19" ht="13.5">
      <c r="A27" s="304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9"/>
      <c r="N27" s="299"/>
      <c r="O27" s="299"/>
      <c r="P27" s="299"/>
      <c r="Q27" s="299"/>
      <c r="R27" s="299"/>
      <c r="S27" s="299"/>
    </row>
    <row r="28" spans="1:19" ht="13.5">
      <c r="A28" s="304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9"/>
      <c r="N28" s="299"/>
      <c r="O28" s="299"/>
      <c r="P28" s="299"/>
      <c r="Q28" s="299"/>
      <c r="R28" s="299"/>
      <c r="S28" s="299"/>
    </row>
    <row r="29" spans="1:19" ht="13.5">
      <c r="A29" s="304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299"/>
      <c r="P29" s="299"/>
      <c r="Q29" s="299"/>
      <c r="R29" s="299"/>
      <c r="S29" s="299"/>
    </row>
    <row r="30" spans="1:19" ht="13.5">
      <c r="A30" s="304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299"/>
      <c r="O30" s="299"/>
      <c r="P30" s="299"/>
      <c r="Q30" s="299"/>
      <c r="R30" s="299"/>
      <c r="S30" s="299"/>
    </row>
    <row r="31" spans="1:19" ht="13.5">
      <c r="A31" s="304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299"/>
      <c r="P31" s="299"/>
      <c r="Q31" s="299"/>
      <c r="R31" s="299"/>
      <c r="S31" s="299"/>
    </row>
    <row r="32" spans="1:19" ht="13.5">
      <c r="A32" s="304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299"/>
      <c r="P32" s="299"/>
      <c r="Q32" s="299"/>
      <c r="R32" s="299"/>
      <c r="S32" s="299"/>
    </row>
    <row r="33" spans="1:19" ht="13.5">
      <c r="A33" s="304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9"/>
      <c r="N33" s="299"/>
      <c r="O33" s="299"/>
      <c r="P33" s="299"/>
      <c r="Q33" s="299"/>
      <c r="R33" s="299"/>
      <c r="S33" s="299"/>
    </row>
    <row r="34" spans="1:19" ht="13.5">
      <c r="A34" s="304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9"/>
      <c r="N34" s="299"/>
      <c r="O34" s="299"/>
      <c r="P34" s="299"/>
      <c r="Q34" s="299"/>
      <c r="R34" s="299"/>
      <c r="S34" s="299"/>
    </row>
    <row r="35" spans="1:19" ht="13.5">
      <c r="A35" s="304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299"/>
      <c r="O35" s="299"/>
      <c r="P35" s="299"/>
      <c r="Q35" s="299"/>
      <c r="R35" s="299"/>
      <c r="S35" s="299"/>
    </row>
    <row r="36" spans="1:19" ht="13.5">
      <c r="A36" s="304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299"/>
      <c r="P36" s="299"/>
      <c r="Q36" s="299"/>
      <c r="R36" s="299"/>
      <c r="S36" s="299"/>
    </row>
    <row r="37" spans="1:19" ht="13.5">
      <c r="A37" s="304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  <c r="N37" s="299"/>
      <c r="O37" s="299"/>
      <c r="P37" s="299"/>
      <c r="Q37" s="299"/>
      <c r="R37" s="299"/>
      <c r="S37" s="299"/>
    </row>
    <row r="38" spans="1:19" ht="13.5">
      <c r="A38" s="304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  <c r="N38" s="299"/>
      <c r="O38" s="299"/>
      <c r="P38" s="299"/>
      <c r="Q38" s="299"/>
      <c r="R38" s="299"/>
      <c r="S38" s="299"/>
    </row>
    <row r="39" spans="1:19" ht="13.5">
      <c r="A39" s="304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  <c r="N39" s="299"/>
      <c r="O39" s="299"/>
      <c r="P39" s="299"/>
      <c r="Q39" s="299"/>
      <c r="R39" s="299"/>
      <c r="S39" s="299"/>
    </row>
    <row r="40" spans="1:19" ht="13.5">
      <c r="A40" s="304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  <c r="O40" s="299"/>
      <c r="P40" s="299"/>
      <c r="Q40" s="299"/>
      <c r="R40" s="299"/>
      <c r="S40" s="299"/>
    </row>
    <row r="41" spans="1:19" ht="13.5">
      <c r="A41" s="304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299"/>
      <c r="O41" s="299"/>
      <c r="P41" s="299"/>
      <c r="Q41" s="299"/>
      <c r="R41" s="299"/>
      <c r="S41" s="299"/>
    </row>
    <row r="42" spans="1:12" ht="13.5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</row>
    <row r="43" spans="1:12" ht="13.5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</row>
    <row r="44" spans="1:12" ht="13.5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</row>
    <row r="45" spans="1:12" ht="13.5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</row>
    <row r="46" spans="1:12" ht="13.5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</row>
  </sheetData>
  <mergeCells count="2">
    <mergeCell ref="A8:E8"/>
    <mergeCell ref="A9:E9"/>
  </mergeCells>
  <printOptions/>
  <pageMargins left="1.1500000000000001" right="0.7479166666666667" top="2.0500000000000003" bottom="0.9840277777777778" header="0.5118055555555556" footer="0.5118055555555556"/>
  <pageSetup fitToHeight="1" fitToWidth="1" horizontalDpi="300" verticalDpi="3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showGridLines="0" showZeros="0" zoomScale="60" zoomScaleNormal="60" workbookViewId="0" topLeftCell="A7">
      <selection activeCell="C29" sqref="A1:IV16384"/>
    </sheetView>
  </sheetViews>
  <sheetFormatPr defaultColWidth="11.421875" defaultRowHeight="12.75"/>
  <cols>
    <col min="1" max="1" width="44.00390625" style="290" customWidth="1"/>
    <col min="2" max="2" width="21.140625" style="154" customWidth="1"/>
    <col min="3" max="3" width="20.7109375" style="154" customWidth="1"/>
    <col min="4" max="5" width="20.8515625" style="154" customWidth="1"/>
    <col min="6" max="26" width="17.28125" style="154" customWidth="1"/>
    <col min="27" max="16384" width="11.57421875" style="154" customWidth="1"/>
  </cols>
  <sheetData>
    <row r="3" ht="13.5">
      <c r="D3" s="4" t="s">
        <v>0</v>
      </c>
    </row>
    <row r="4" ht="13.5">
      <c r="D4" s="4" t="s">
        <v>332</v>
      </c>
    </row>
    <row r="5" ht="13.5">
      <c r="D5" s="4"/>
    </row>
    <row r="8" spans="1:5" ht="18.75" customHeight="1">
      <c r="A8" s="427" t="s">
        <v>333</v>
      </c>
      <c r="B8" s="427"/>
      <c r="C8" s="427"/>
      <c r="D8" s="427"/>
      <c r="E8" s="427"/>
    </row>
    <row r="9" spans="1:5" ht="18.75" customHeight="1">
      <c r="A9" s="427" t="s">
        <v>334</v>
      </c>
      <c r="B9" s="427"/>
      <c r="C9" s="427"/>
      <c r="D9" s="427"/>
      <c r="E9" s="427"/>
    </row>
    <row r="10" spans="1:4" ht="13.5" customHeight="1">
      <c r="A10" s="291"/>
      <c r="B10" s="292"/>
      <c r="C10" s="292"/>
      <c r="D10" s="292"/>
    </row>
    <row r="11" spans="1:5" ht="18.75" customHeight="1">
      <c r="A11" s="207" t="s">
        <v>358</v>
      </c>
      <c r="B11" s="4"/>
      <c r="C11" s="4"/>
      <c r="D11" s="4"/>
      <c r="E11" s="4"/>
    </row>
    <row r="12" spans="1:5" ht="18.75" customHeight="1">
      <c r="A12" s="282" t="s">
        <v>359</v>
      </c>
      <c r="B12" s="293"/>
      <c r="C12" s="293"/>
      <c r="D12" s="293"/>
      <c r="E12" s="293"/>
    </row>
    <row r="14" spans="1:7" s="296" customFormat="1" ht="48" customHeight="1">
      <c r="A14" s="209" t="s">
        <v>337</v>
      </c>
      <c r="B14" s="235" t="s">
        <v>338</v>
      </c>
      <c r="C14" s="209" t="s">
        <v>339</v>
      </c>
      <c r="D14" s="212" t="s">
        <v>340</v>
      </c>
      <c r="E14" s="209" t="s">
        <v>6</v>
      </c>
      <c r="F14" s="294"/>
      <c r="G14" s="295"/>
    </row>
    <row r="15" spans="1:19" ht="40.5" customHeight="1">
      <c r="A15" s="270" t="s">
        <v>360</v>
      </c>
      <c r="B15" s="271">
        <v>15392000</v>
      </c>
      <c r="C15" s="271">
        <v>1361000</v>
      </c>
      <c r="D15" s="306"/>
      <c r="E15" s="273">
        <f>B15+C15+D15</f>
        <v>16753000</v>
      </c>
      <c r="F15" s="297"/>
      <c r="G15" s="298"/>
      <c r="H15" s="298"/>
      <c r="I15" s="298"/>
      <c r="J15" s="298"/>
      <c r="K15" s="298"/>
      <c r="L15" s="298"/>
      <c r="M15" s="299"/>
      <c r="N15" s="299"/>
      <c r="O15" s="299"/>
      <c r="P15" s="299"/>
      <c r="Q15" s="299"/>
      <c r="R15" s="299"/>
      <c r="S15" s="299"/>
    </row>
    <row r="16" spans="1:19" ht="12.75" customHeight="1" hidden="1">
      <c r="A16" s="300" t="s">
        <v>356</v>
      </c>
      <c r="B16" s="301"/>
      <c r="C16" s="301"/>
      <c r="D16" s="306"/>
      <c r="E16" s="303">
        <f>B16+C16+D16</f>
        <v>0</v>
      </c>
      <c r="F16" s="297"/>
      <c r="G16" s="298"/>
      <c r="H16" s="298"/>
      <c r="I16" s="298"/>
      <c r="J16" s="298"/>
      <c r="K16" s="298"/>
      <c r="L16" s="298"/>
      <c r="M16" s="299"/>
      <c r="N16" s="299"/>
      <c r="O16" s="299"/>
      <c r="P16" s="299"/>
      <c r="Q16" s="299"/>
      <c r="R16" s="299"/>
      <c r="S16" s="299"/>
    </row>
    <row r="17" spans="1:19" ht="12.75" customHeight="1" hidden="1">
      <c r="A17" s="300"/>
      <c r="B17" s="301"/>
      <c r="C17" s="301"/>
      <c r="D17" s="306"/>
      <c r="E17" s="303">
        <f>B17+C17+D17</f>
        <v>0</v>
      </c>
      <c r="F17" s="297"/>
      <c r="G17" s="298"/>
      <c r="H17" s="298"/>
      <c r="I17" s="298"/>
      <c r="J17" s="298"/>
      <c r="K17" s="298"/>
      <c r="L17" s="298"/>
      <c r="M17" s="299"/>
      <c r="N17" s="299"/>
      <c r="O17" s="299"/>
      <c r="P17" s="299"/>
      <c r="Q17" s="299"/>
      <c r="R17" s="299"/>
      <c r="S17" s="299"/>
    </row>
    <row r="18" spans="1:19" ht="12.75" customHeight="1" hidden="1">
      <c r="A18" s="300"/>
      <c r="B18" s="301"/>
      <c r="C18" s="301"/>
      <c r="D18" s="306"/>
      <c r="E18" s="303">
        <f>B18+C18+D18</f>
        <v>0</v>
      </c>
      <c r="F18" s="297"/>
      <c r="G18" s="298"/>
      <c r="H18" s="298"/>
      <c r="I18" s="298"/>
      <c r="J18" s="298"/>
      <c r="K18" s="298"/>
      <c r="L18" s="298"/>
      <c r="M18" s="299"/>
      <c r="N18" s="299"/>
      <c r="O18" s="299"/>
      <c r="P18" s="299"/>
      <c r="Q18" s="299"/>
      <c r="R18" s="299"/>
      <c r="S18" s="299"/>
    </row>
    <row r="19" spans="1:19" ht="39" customHeight="1">
      <c r="A19" s="277" t="s">
        <v>342</v>
      </c>
      <c r="B19" s="224">
        <f>B15+B16+B17+B18</f>
        <v>15392000</v>
      </c>
      <c r="C19" s="224">
        <f>C15+C16+C17+C18</f>
        <v>1361000</v>
      </c>
      <c r="D19" s="226">
        <f>D15+D16+D17+D18</f>
        <v>0</v>
      </c>
      <c r="E19" s="278">
        <f>E15+E16+E17+E18</f>
        <v>16753000</v>
      </c>
      <c r="F19" s="297"/>
      <c r="G19" s="298"/>
      <c r="H19" s="298"/>
      <c r="I19" s="298"/>
      <c r="J19" s="298"/>
      <c r="K19" s="298"/>
      <c r="L19" s="298"/>
      <c r="M19" s="299"/>
      <c r="N19" s="299"/>
      <c r="O19" s="299"/>
      <c r="P19" s="299"/>
      <c r="Q19" s="299"/>
      <c r="R19" s="299"/>
      <c r="S19" s="299"/>
    </row>
    <row r="20" spans="1:19" ht="13.5">
      <c r="A20" s="304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9"/>
      <c r="N20" s="299"/>
      <c r="O20" s="299"/>
      <c r="P20" s="299"/>
      <c r="Q20" s="299"/>
      <c r="R20" s="299"/>
      <c r="S20" s="299"/>
    </row>
    <row r="21" spans="1:19" ht="13.5">
      <c r="A21" s="304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9"/>
      <c r="N21" s="299"/>
      <c r="O21" s="299"/>
      <c r="P21" s="299"/>
      <c r="Q21" s="299"/>
      <c r="R21" s="299"/>
      <c r="S21" s="299"/>
    </row>
    <row r="22" spans="1:19" ht="13.5">
      <c r="A22" s="304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299"/>
      <c r="O22" s="299"/>
      <c r="P22" s="299"/>
      <c r="Q22" s="299"/>
      <c r="R22" s="299"/>
      <c r="S22" s="299"/>
    </row>
    <row r="23" spans="1:19" ht="13.5">
      <c r="A23" s="1" t="s">
        <v>283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9"/>
      <c r="N23" s="299"/>
      <c r="O23" s="299"/>
      <c r="P23" s="299"/>
      <c r="Q23" s="299"/>
      <c r="R23" s="299"/>
      <c r="S23" s="299"/>
    </row>
    <row r="24" spans="1:19" ht="13.5">
      <c r="A24" s="304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  <c r="N24" s="299"/>
      <c r="O24" s="299"/>
      <c r="P24" s="299"/>
      <c r="Q24" s="299"/>
      <c r="R24" s="299"/>
      <c r="S24" s="299"/>
    </row>
    <row r="25" spans="1:19" ht="13.5">
      <c r="A25" s="304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299"/>
      <c r="O25" s="299"/>
      <c r="P25" s="299"/>
      <c r="Q25" s="299"/>
      <c r="R25" s="299"/>
      <c r="S25" s="299"/>
    </row>
    <row r="26" spans="1:19" ht="13.5">
      <c r="A26" s="304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9"/>
      <c r="N26" s="299"/>
      <c r="O26" s="299"/>
      <c r="P26" s="299"/>
      <c r="Q26" s="299"/>
      <c r="R26" s="299"/>
      <c r="S26" s="299"/>
    </row>
    <row r="27" spans="1:19" ht="13.5">
      <c r="A27" s="304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9"/>
      <c r="N27" s="299"/>
      <c r="O27" s="299"/>
      <c r="P27" s="299"/>
      <c r="Q27" s="299"/>
      <c r="R27" s="299"/>
      <c r="S27" s="299"/>
    </row>
    <row r="28" spans="1:19" ht="13.5">
      <c r="A28" s="304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9"/>
      <c r="N28" s="299"/>
      <c r="O28" s="299"/>
      <c r="P28" s="299"/>
      <c r="Q28" s="299"/>
      <c r="R28" s="299"/>
      <c r="S28" s="299"/>
    </row>
    <row r="29" spans="1:19" ht="13.5">
      <c r="A29" s="304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299"/>
      <c r="P29" s="299"/>
      <c r="Q29" s="299"/>
      <c r="R29" s="299"/>
      <c r="S29" s="299"/>
    </row>
    <row r="30" spans="1:19" ht="13.5">
      <c r="A30" s="304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299"/>
      <c r="O30" s="299"/>
      <c r="P30" s="299"/>
      <c r="Q30" s="299"/>
      <c r="R30" s="299"/>
      <c r="S30" s="299"/>
    </row>
    <row r="31" spans="1:19" ht="13.5">
      <c r="A31" s="304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299"/>
      <c r="P31" s="299"/>
      <c r="Q31" s="299"/>
      <c r="R31" s="299"/>
      <c r="S31" s="299"/>
    </row>
    <row r="32" spans="1:19" ht="13.5">
      <c r="A32" s="304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299"/>
      <c r="P32" s="299"/>
      <c r="Q32" s="299"/>
      <c r="R32" s="299"/>
      <c r="S32" s="299"/>
    </row>
    <row r="33" spans="1:19" ht="13.5">
      <c r="A33" s="304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9"/>
      <c r="N33" s="299"/>
      <c r="O33" s="299"/>
      <c r="P33" s="299"/>
      <c r="Q33" s="299"/>
      <c r="R33" s="299"/>
      <c r="S33" s="299"/>
    </row>
    <row r="34" spans="1:19" ht="13.5">
      <c r="A34" s="304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9"/>
      <c r="N34" s="299"/>
      <c r="O34" s="299"/>
      <c r="P34" s="299"/>
      <c r="Q34" s="299"/>
      <c r="R34" s="299"/>
      <c r="S34" s="299"/>
    </row>
    <row r="35" spans="1:19" ht="13.5">
      <c r="A35" s="304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299"/>
      <c r="O35" s="299"/>
      <c r="P35" s="299"/>
      <c r="Q35" s="299"/>
      <c r="R35" s="299"/>
      <c r="S35" s="299"/>
    </row>
    <row r="36" spans="1:19" ht="13.5">
      <c r="A36" s="304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299"/>
      <c r="P36" s="299"/>
      <c r="Q36" s="299"/>
      <c r="R36" s="299"/>
      <c r="S36" s="299"/>
    </row>
    <row r="37" spans="1:19" ht="13.5">
      <c r="A37" s="304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  <c r="N37" s="299"/>
      <c r="O37" s="299"/>
      <c r="P37" s="299"/>
      <c r="Q37" s="299"/>
      <c r="R37" s="299"/>
      <c r="S37" s="299"/>
    </row>
    <row r="38" spans="1:19" ht="13.5">
      <c r="A38" s="304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  <c r="N38" s="299"/>
      <c r="O38" s="299"/>
      <c r="P38" s="299"/>
      <c r="Q38" s="299"/>
      <c r="R38" s="299"/>
      <c r="S38" s="299"/>
    </row>
    <row r="39" spans="1:19" ht="13.5">
      <c r="A39" s="304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  <c r="N39" s="299"/>
      <c r="O39" s="299"/>
      <c r="P39" s="299"/>
      <c r="Q39" s="299"/>
      <c r="R39" s="299"/>
      <c r="S39" s="299"/>
    </row>
    <row r="40" spans="1:19" ht="13.5">
      <c r="A40" s="304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  <c r="O40" s="299"/>
      <c r="P40" s="299"/>
      <c r="Q40" s="299"/>
      <c r="R40" s="299"/>
      <c r="S40" s="299"/>
    </row>
    <row r="41" spans="1:19" ht="13.5">
      <c r="A41" s="304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299"/>
      <c r="O41" s="299"/>
      <c r="P41" s="299"/>
      <c r="Q41" s="299"/>
      <c r="R41" s="299"/>
      <c r="S41" s="299"/>
    </row>
    <row r="42" spans="1:12" ht="13.5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</row>
    <row r="43" spans="1:12" ht="13.5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</row>
    <row r="44" spans="1:12" ht="13.5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</row>
    <row r="45" spans="1:12" ht="13.5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</row>
    <row r="46" spans="1:12" ht="13.5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</row>
  </sheetData>
  <mergeCells count="2">
    <mergeCell ref="A8:E8"/>
    <mergeCell ref="A9:E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showGridLines="0" showZeros="0" zoomScale="60" zoomScaleNormal="60" workbookViewId="0" topLeftCell="A1">
      <selection activeCell="D36" sqref="A1:IV16384"/>
    </sheetView>
  </sheetViews>
  <sheetFormatPr defaultColWidth="11.421875" defaultRowHeight="12.75"/>
  <cols>
    <col min="1" max="1" width="50.140625" style="1" customWidth="1"/>
    <col min="2" max="2" width="12.57421875" style="2" customWidth="1"/>
    <col min="3" max="3" width="12.8515625" style="2" customWidth="1"/>
    <col min="4" max="4" width="11.28125" style="2" customWidth="1"/>
    <col min="5" max="5" width="13.57421875" style="2" customWidth="1"/>
    <col min="6" max="6" width="10.28125" style="2" customWidth="1"/>
    <col min="7" max="8" width="9.7109375" style="2" customWidth="1"/>
    <col min="9" max="9" width="10.28125" style="2" customWidth="1"/>
    <col min="10" max="10" width="12.28125" style="2" customWidth="1"/>
    <col min="11" max="16384" width="11.421875" style="2" customWidth="1"/>
  </cols>
  <sheetData>
    <row r="3" ht="12.75">
      <c r="G3" s="2" t="s">
        <v>0</v>
      </c>
    </row>
    <row r="4" ht="12.75">
      <c r="G4" s="3" t="s">
        <v>48</v>
      </c>
    </row>
    <row r="5" ht="12.75">
      <c r="G5" s="4"/>
    </row>
    <row r="7" spans="1:10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</row>
    <row r="8" spans="1:10" ht="12.75">
      <c r="A8" s="407" t="s">
        <v>49</v>
      </c>
      <c r="B8" s="407"/>
      <c r="C8" s="407"/>
      <c r="D8" s="407"/>
      <c r="E8" s="407"/>
      <c r="F8" s="407"/>
      <c r="G8" s="407"/>
      <c r="H8" s="407"/>
      <c r="I8" s="407"/>
      <c r="J8" s="407"/>
    </row>
    <row r="11" spans="1:10" ht="19.5" customHeight="1">
      <c r="A11" s="409" t="s">
        <v>30</v>
      </c>
      <c r="B11" s="6" t="s">
        <v>50</v>
      </c>
      <c r="C11" s="7" t="s">
        <v>51</v>
      </c>
      <c r="D11" s="6" t="s">
        <v>52</v>
      </c>
      <c r="E11" s="6" t="s">
        <v>52</v>
      </c>
      <c r="F11" s="32" t="s">
        <v>53</v>
      </c>
      <c r="G11" s="6" t="s">
        <v>54</v>
      </c>
      <c r="H11" s="7" t="s">
        <v>53</v>
      </c>
      <c r="I11" s="32" t="s">
        <v>54</v>
      </c>
      <c r="J11" s="6" t="s">
        <v>6</v>
      </c>
    </row>
    <row r="12" spans="1:10" ht="24.75" customHeight="1">
      <c r="A12" s="409"/>
      <c r="B12" s="34" t="s">
        <v>55</v>
      </c>
      <c r="C12" s="35" t="s">
        <v>56</v>
      </c>
      <c r="D12" s="34" t="s">
        <v>57</v>
      </c>
      <c r="E12" s="34" t="s">
        <v>58</v>
      </c>
      <c r="F12" s="36" t="s">
        <v>59</v>
      </c>
      <c r="G12" s="34" t="s">
        <v>60</v>
      </c>
      <c r="H12" s="35" t="s">
        <v>61</v>
      </c>
      <c r="I12" s="34" t="s">
        <v>62</v>
      </c>
      <c r="J12" s="8" t="s">
        <v>63</v>
      </c>
    </row>
    <row r="13" spans="1:10" ht="20.25" customHeight="1">
      <c r="A13" s="55" t="s">
        <v>42</v>
      </c>
      <c r="B13" s="56">
        <f aca="true" t="shared" si="0" ref="B13:I13">+B14</f>
        <v>5658000</v>
      </c>
      <c r="C13" s="56">
        <f t="shared" si="0"/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7">
        <f>SUM(B13:I13)</f>
        <v>5658000</v>
      </c>
    </row>
    <row r="14" spans="1:10" ht="13.5" customHeight="1">
      <c r="A14" s="17" t="s">
        <v>10</v>
      </c>
      <c r="B14" s="40">
        <v>5658000</v>
      </c>
      <c r="C14" s="58"/>
      <c r="D14" s="58"/>
      <c r="E14" s="58"/>
      <c r="F14" s="58"/>
      <c r="G14" s="58"/>
      <c r="H14" s="58"/>
      <c r="I14" s="58"/>
      <c r="J14" s="57">
        <f>SUM(B14:I14)</f>
        <v>5658000</v>
      </c>
    </row>
    <row r="15" spans="1:10" ht="13.5" customHeight="1">
      <c r="A15" s="17"/>
      <c r="B15" s="40"/>
      <c r="C15" s="58"/>
      <c r="D15" s="58"/>
      <c r="E15" s="58"/>
      <c r="F15" s="58"/>
      <c r="G15" s="58"/>
      <c r="H15" s="58"/>
      <c r="I15" s="58"/>
      <c r="J15" s="57"/>
    </row>
    <row r="16" spans="1:10" ht="12.75" customHeight="1">
      <c r="A16" s="20" t="s">
        <v>11</v>
      </c>
      <c r="B16" s="59">
        <f aca="true" t="shared" si="1" ref="B16:I16">+B17</f>
        <v>10996000</v>
      </c>
      <c r="C16" s="59">
        <f t="shared" si="1"/>
        <v>5985000</v>
      </c>
      <c r="D16" s="59">
        <f t="shared" si="1"/>
        <v>0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7">
        <f>SUM(B16:I16)</f>
        <v>16981000</v>
      </c>
    </row>
    <row r="17" spans="1:10" ht="12.75" customHeight="1">
      <c r="A17" s="21" t="s">
        <v>64</v>
      </c>
      <c r="B17" s="59">
        <v>10996000</v>
      </c>
      <c r="C17" s="59">
        <v>5985000</v>
      </c>
      <c r="D17" s="60"/>
      <c r="E17" s="60"/>
      <c r="F17" s="60"/>
      <c r="G17" s="60"/>
      <c r="H17" s="60"/>
      <c r="I17" s="60"/>
      <c r="J17" s="57">
        <f>SUM(B17:I17)</f>
        <v>16981000</v>
      </c>
    </row>
    <row r="18" spans="1:10" ht="12.75" customHeight="1">
      <c r="A18" s="21"/>
      <c r="B18" s="59"/>
      <c r="C18" s="59"/>
      <c r="D18" s="60"/>
      <c r="E18" s="60"/>
      <c r="F18" s="60"/>
      <c r="G18" s="60"/>
      <c r="H18" s="60"/>
      <c r="I18" s="60"/>
      <c r="J18" s="57"/>
    </row>
    <row r="19" spans="1:10" ht="12.75" customHeight="1">
      <c r="A19" s="20" t="s">
        <v>13</v>
      </c>
      <c r="B19" s="59">
        <f aca="true" t="shared" si="2" ref="B19:I19">+B20</f>
        <v>1522000</v>
      </c>
      <c r="C19" s="59">
        <f t="shared" si="2"/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7">
        <f>SUM(B19:I19)</f>
        <v>1522000</v>
      </c>
    </row>
    <row r="20" spans="1:10" ht="12" customHeight="1">
      <c r="A20" s="21" t="s">
        <v>65</v>
      </c>
      <c r="B20" s="59">
        <v>1522000</v>
      </c>
      <c r="C20" s="59"/>
      <c r="D20" s="60"/>
      <c r="E20" s="60"/>
      <c r="F20" s="60"/>
      <c r="G20" s="60"/>
      <c r="H20" s="60"/>
      <c r="I20" s="60"/>
      <c r="J20" s="57">
        <f>SUM(B20:I20)</f>
        <v>1522000</v>
      </c>
    </row>
    <row r="21" spans="1:10" ht="12" customHeight="1">
      <c r="A21" s="21"/>
      <c r="B21" s="59"/>
      <c r="C21" s="59"/>
      <c r="D21" s="60"/>
      <c r="E21" s="60"/>
      <c r="F21" s="60"/>
      <c r="G21" s="60"/>
      <c r="H21" s="60"/>
      <c r="I21" s="60"/>
      <c r="J21" s="57"/>
    </row>
    <row r="22" spans="1:10" ht="12.75">
      <c r="A22" s="20" t="s">
        <v>15</v>
      </c>
      <c r="B22" s="59">
        <f aca="true" t="shared" si="3" ref="B22:I22">+B23+B24+B25</f>
        <v>321853000</v>
      </c>
      <c r="C22" s="59">
        <f t="shared" si="3"/>
        <v>2308772000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3"/>
        <v>0</v>
      </c>
      <c r="J22" s="57">
        <f>SUM(B22:I22)</f>
        <v>2630625000</v>
      </c>
    </row>
    <row r="23" spans="1:10" ht="16.5" customHeight="1">
      <c r="A23" s="21" t="s">
        <v>16</v>
      </c>
      <c r="B23" s="59">
        <v>270095000</v>
      </c>
      <c r="C23" s="59">
        <v>604000</v>
      </c>
      <c r="D23" s="60"/>
      <c r="E23" s="60"/>
      <c r="F23" s="60"/>
      <c r="G23" s="60"/>
      <c r="H23" s="60"/>
      <c r="I23" s="60"/>
      <c r="J23" s="57">
        <f>SUM(B23:I23)</f>
        <v>270699000</v>
      </c>
    </row>
    <row r="24" spans="1:10" ht="12.75">
      <c r="A24" s="21" t="s">
        <v>17</v>
      </c>
      <c r="B24" s="59">
        <v>51758000</v>
      </c>
      <c r="C24" s="59">
        <v>1168000</v>
      </c>
      <c r="D24" s="60"/>
      <c r="E24" s="60"/>
      <c r="F24" s="60"/>
      <c r="G24" s="60"/>
      <c r="H24" s="60"/>
      <c r="I24" s="60"/>
      <c r="J24" s="57">
        <f>SUM(B24:I24)</f>
        <v>52926000</v>
      </c>
    </row>
    <row r="25" spans="1:10" ht="12.75">
      <c r="A25" s="21" t="s">
        <v>18</v>
      </c>
      <c r="B25" s="59"/>
      <c r="C25" s="59">
        <v>2307000000</v>
      </c>
      <c r="D25" s="60"/>
      <c r="E25" s="60"/>
      <c r="F25" s="60"/>
      <c r="G25" s="60"/>
      <c r="H25" s="60"/>
      <c r="I25" s="60"/>
      <c r="J25" s="57">
        <f>SUM(B25:I25)</f>
        <v>2307000000</v>
      </c>
    </row>
    <row r="26" spans="1:10" ht="12.75">
      <c r="A26" s="21"/>
      <c r="B26" s="59"/>
      <c r="C26" s="59"/>
      <c r="D26" s="60"/>
      <c r="E26" s="60"/>
      <c r="F26" s="60"/>
      <c r="G26" s="60"/>
      <c r="H26" s="60"/>
      <c r="I26" s="60"/>
      <c r="J26" s="57"/>
    </row>
    <row r="27" spans="1:10" ht="12.75">
      <c r="A27" s="20" t="s">
        <v>19</v>
      </c>
      <c r="B27" s="59">
        <f aca="true" t="shared" si="4" ref="B27:I27">B28</f>
        <v>11992000</v>
      </c>
      <c r="C27" s="59">
        <f t="shared" si="4"/>
        <v>4761000</v>
      </c>
      <c r="D27" s="61">
        <f t="shared" si="4"/>
        <v>0</v>
      </c>
      <c r="E27" s="61">
        <f t="shared" si="4"/>
        <v>0</v>
      </c>
      <c r="F27" s="61">
        <f t="shared" si="4"/>
        <v>0</v>
      </c>
      <c r="G27" s="61">
        <f t="shared" si="4"/>
        <v>0</v>
      </c>
      <c r="H27" s="61">
        <f t="shared" si="4"/>
        <v>0</v>
      </c>
      <c r="I27" s="61">
        <f t="shared" si="4"/>
        <v>0</v>
      </c>
      <c r="J27" s="57">
        <f>SUM(B27:I27)</f>
        <v>16753000</v>
      </c>
    </row>
    <row r="28" spans="1:10" ht="12.75">
      <c r="A28" s="21" t="s">
        <v>45</v>
      </c>
      <c r="B28" s="59">
        <v>11992000</v>
      </c>
      <c r="C28" s="59">
        <v>4761000</v>
      </c>
      <c r="D28" s="60"/>
      <c r="E28" s="60"/>
      <c r="F28" s="60"/>
      <c r="G28" s="60"/>
      <c r="H28" s="60"/>
      <c r="I28" s="60"/>
      <c r="J28" s="57">
        <f>SUM(B28:I28)</f>
        <v>16753000</v>
      </c>
    </row>
    <row r="29" spans="1:10" ht="12.75">
      <c r="A29" s="21"/>
      <c r="B29" s="59"/>
      <c r="C29" s="59"/>
      <c r="D29" s="60"/>
      <c r="E29" s="60"/>
      <c r="F29" s="60"/>
      <c r="G29" s="60"/>
      <c r="H29" s="60"/>
      <c r="I29" s="60"/>
      <c r="J29" s="57"/>
    </row>
    <row r="30" spans="1:10" ht="12.75">
      <c r="A30" s="20" t="s">
        <v>21</v>
      </c>
      <c r="B30" s="59">
        <f aca="true" t="shared" si="5" ref="B30:I30">+B31+B32</f>
        <v>267129340</v>
      </c>
      <c r="C30" s="59">
        <f t="shared" si="5"/>
        <v>373478000</v>
      </c>
      <c r="D30" s="59">
        <f t="shared" si="5"/>
        <v>0</v>
      </c>
      <c r="E30" s="59">
        <f t="shared" si="5"/>
        <v>0</v>
      </c>
      <c r="F30" s="59">
        <f t="shared" si="5"/>
        <v>346040000</v>
      </c>
      <c r="G30" s="59">
        <f t="shared" si="5"/>
        <v>0</v>
      </c>
      <c r="H30" s="59">
        <f t="shared" si="5"/>
        <v>0</v>
      </c>
      <c r="I30" s="59">
        <f t="shared" si="5"/>
        <v>0</v>
      </c>
      <c r="J30" s="57">
        <f>SUM(B30:I30)</f>
        <v>986647340</v>
      </c>
    </row>
    <row r="31" spans="1:10" ht="12.75">
      <c r="A31" s="21" t="s">
        <v>22</v>
      </c>
      <c r="B31" s="59">
        <v>211340000</v>
      </c>
      <c r="C31" s="59">
        <v>107545000</v>
      </c>
      <c r="D31" s="60"/>
      <c r="E31" s="60"/>
      <c r="F31" s="60">
        <v>254000000</v>
      </c>
      <c r="G31" s="60"/>
      <c r="H31" s="60"/>
      <c r="I31" s="60"/>
      <c r="J31" s="57">
        <f>SUM(B31:I31)</f>
        <v>572885000</v>
      </c>
    </row>
    <row r="32" spans="1:10" ht="12.75">
      <c r="A32" s="21" t="s">
        <v>23</v>
      </c>
      <c r="B32" s="59">
        <v>55789340</v>
      </c>
      <c r="C32" s="59">
        <v>265933000</v>
      </c>
      <c r="D32" s="60"/>
      <c r="E32" s="60"/>
      <c r="F32" s="60">
        <v>92040000</v>
      </c>
      <c r="G32" s="60"/>
      <c r="H32" s="60"/>
      <c r="I32" s="60"/>
      <c r="J32" s="57">
        <f>SUM(B32:I32)</f>
        <v>413762340</v>
      </c>
    </row>
    <row r="33" spans="1:10" ht="12.75">
      <c r="A33" s="21"/>
      <c r="B33" s="59"/>
      <c r="C33" s="59"/>
      <c r="D33" s="60"/>
      <c r="E33" s="60"/>
      <c r="F33" s="60"/>
      <c r="G33" s="60"/>
      <c r="H33" s="60"/>
      <c r="I33" s="60"/>
      <c r="J33" s="57"/>
    </row>
    <row r="34" spans="1:10" ht="12.75">
      <c r="A34" s="20" t="s">
        <v>66</v>
      </c>
      <c r="B34" s="59">
        <f aca="true" t="shared" si="6" ref="B34:I34">+B35+B36</f>
        <v>9850000</v>
      </c>
      <c r="C34" s="59">
        <f t="shared" si="6"/>
        <v>26897000</v>
      </c>
      <c r="D34" s="59">
        <f t="shared" si="6"/>
        <v>0</v>
      </c>
      <c r="E34" s="59">
        <f t="shared" si="6"/>
        <v>0</v>
      </c>
      <c r="F34" s="59">
        <f t="shared" si="6"/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7">
        <f>SUM(B34:I34)</f>
        <v>36747000</v>
      </c>
    </row>
    <row r="35" spans="1:10" ht="12.75">
      <c r="A35" s="21" t="s">
        <v>25</v>
      </c>
      <c r="B35" s="59"/>
      <c r="C35" s="59">
        <v>14321000</v>
      </c>
      <c r="D35" s="60"/>
      <c r="E35" s="60"/>
      <c r="F35" s="60"/>
      <c r="G35" s="60"/>
      <c r="H35" s="60"/>
      <c r="I35" s="60"/>
      <c r="J35" s="57">
        <f>SUM(B35:I35)</f>
        <v>14321000</v>
      </c>
    </row>
    <row r="36" spans="1:10" ht="12.75">
      <c r="A36" s="21" t="s">
        <v>26</v>
      </c>
      <c r="B36" s="59">
        <v>9850000</v>
      </c>
      <c r="C36" s="59">
        <v>12576000</v>
      </c>
      <c r="D36" s="60"/>
      <c r="E36" s="60"/>
      <c r="F36" s="60"/>
      <c r="G36" s="60"/>
      <c r="H36" s="60"/>
      <c r="I36" s="60"/>
      <c r="J36" s="57">
        <f>SUM(B36:I36)</f>
        <v>22426000</v>
      </c>
    </row>
    <row r="37" spans="1:10" ht="12.75">
      <c r="A37" s="21"/>
      <c r="B37" s="59"/>
      <c r="C37" s="59"/>
      <c r="D37" s="60"/>
      <c r="E37" s="60"/>
      <c r="F37" s="60"/>
      <c r="G37" s="60"/>
      <c r="H37" s="60"/>
      <c r="I37" s="60"/>
      <c r="J37" s="57">
        <f>SUM(B37:I37)</f>
        <v>0</v>
      </c>
    </row>
    <row r="38" spans="1:10" ht="12.75">
      <c r="A38" s="22" t="s">
        <v>6</v>
      </c>
      <c r="B38" s="59">
        <f aca="true" t="shared" si="7" ref="B38:J38">B13+B16+B19+B22+B30+B34+B27</f>
        <v>629000340</v>
      </c>
      <c r="C38" s="59">
        <f t="shared" si="7"/>
        <v>2719893000</v>
      </c>
      <c r="D38" s="61">
        <f t="shared" si="7"/>
        <v>0</v>
      </c>
      <c r="E38" s="61">
        <f t="shared" si="7"/>
        <v>0</v>
      </c>
      <c r="F38" s="61">
        <f t="shared" si="7"/>
        <v>346040000</v>
      </c>
      <c r="G38" s="61">
        <f t="shared" si="7"/>
        <v>0</v>
      </c>
      <c r="H38" s="61">
        <f t="shared" si="7"/>
        <v>0</v>
      </c>
      <c r="I38" s="61">
        <f t="shared" si="7"/>
        <v>0</v>
      </c>
      <c r="J38" s="62">
        <f t="shared" si="7"/>
        <v>3694933340</v>
      </c>
    </row>
    <row r="39" spans="1:10" ht="12.75">
      <c r="A39" s="23"/>
      <c r="B39" s="63"/>
      <c r="C39" s="63"/>
      <c r="D39" s="63"/>
      <c r="E39" s="63"/>
      <c r="F39" s="63"/>
      <c r="G39" s="63"/>
      <c r="H39" s="63"/>
      <c r="I39" s="63"/>
      <c r="J39" s="64"/>
    </row>
    <row r="40" spans="1:4" ht="25.5" customHeight="1">
      <c r="A40" s="65" t="s">
        <v>67</v>
      </c>
      <c r="B40" s="66"/>
      <c r="C40" s="66"/>
      <c r="D40" s="66"/>
    </row>
    <row r="41" ht="12.75">
      <c r="A41" s="27"/>
    </row>
  </sheetData>
  <mergeCells count="3">
    <mergeCell ref="A7:J7"/>
    <mergeCell ref="A8:J8"/>
    <mergeCell ref="A11:A12"/>
  </mergeCells>
  <printOptions/>
  <pageMargins left="0.6694444444444445" right="2.0472222222222225" top="1.4958333333333333" bottom="0.9840277777777778" header="0.5118055555555556" footer="0.5118055555555556"/>
  <pageSetup fitToHeight="1" fitToWidth="1" horizontalDpi="300" verticalDpi="300" orientation="landscape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51"/>
  <sheetViews>
    <sheetView showGridLines="0" showZeros="0" zoomScale="60" zoomScaleNormal="60" workbookViewId="0" topLeftCell="A13">
      <selection activeCell="E33" sqref="A1:IV16384"/>
    </sheetView>
  </sheetViews>
  <sheetFormatPr defaultColWidth="11.421875" defaultRowHeight="12.75"/>
  <cols>
    <col min="1" max="1" width="40.140625" style="265" customWidth="1"/>
    <col min="2" max="2" width="17.8515625" style="4" customWidth="1"/>
    <col min="3" max="3" width="18.140625" style="4" customWidth="1"/>
    <col min="4" max="4" width="18.8515625" style="4" customWidth="1"/>
    <col min="5" max="5" width="18.421875" style="4" customWidth="1"/>
    <col min="6" max="26" width="17.28125" style="4" customWidth="1"/>
    <col min="27" max="16384" width="11.57421875" style="4" customWidth="1"/>
  </cols>
  <sheetData>
    <row r="4" ht="12.75">
      <c r="D4" s="4" t="s">
        <v>0</v>
      </c>
    </row>
    <row r="5" ht="12.75">
      <c r="D5" s="4" t="s">
        <v>332</v>
      </c>
    </row>
    <row r="8" ht="13.5" customHeight="1"/>
    <row r="9" spans="1:5" ht="18.75" customHeight="1">
      <c r="A9" s="427" t="s">
        <v>333</v>
      </c>
      <c r="B9" s="427"/>
      <c r="C9" s="427"/>
      <c r="D9" s="427"/>
      <c r="E9" s="427"/>
    </row>
    <row r="10" spans="1:5" ht="18.75" customHeight="1">
      <c r="A10" s="427" t="s">
        <v>334</v>
      </c>
      <c r="B10" s="427"/>
      <c r="C10" s="427"/>
      <c r="D10" s="427"/>
      <c r="E10" s="427"/>
    </row>
    <row r="11" spans="1:4" ht="13.5" customHeight="1">
      <c r="A11" s="267"/>
      <c r="B11" s="207"/>
      <c r="C11" s="207"/>
      <c r="D11" s="207"/>
    </row>
    <row r="12" ht="18.75" customHeight="1">
      <c r="A12" s="207" t="s">
        <v>361</v>
      </c>
    </row>
    <row r="13" spans="1:5" ht="18.75" customHeight="1">
      <c r="A13" s="207" t="s">
        <v>362</v>
      </c>
      <c r="B13" s="282"/>
      <c r="C13" s="282"/>
      <c r="D13" s="282"/>
      <c r="E13" s="282"/>
    </row>
    <row r="14" ht="26.25" customHeight="1"/>
    <row r="15" spans="1:7" s="269" customFormat="1" ht="48" customHeight="1">
      <c r="A15" s="209" t="s">
        <v>337</v>
      </c>
      <c r="B15" s="235" t="s">
        <v>338</v>
      </c>
      <c r="C15" s="210" t="s">
        <v>339</v>
      </c>
      <c r="D15" s="307" t="s">
        <v>340</v>
      </c>
      <c r="E15" s="209" t="s">
        <v>6</v>
      </c>
      <c r="F15" s="266"/>
      <c r="G15" s="268"/>
    </row>
    <row r="16" spans="1:19" s="269" customFormat="1" ht="39" customHeight="1">
      <c r="A16" s="270" t="s">
        <v>363</v>
      </c>
      <c r="B16" s="271">
        <v>24290000</v>
      </c>
      <c r="C16" s="308"/>
      <c r="D16" s="306"/>
      <c r="E16" s="309">
        <f aca="true" t="shared" si="0" ref="E16:E24">B16+C16+D16</f>
        <v>24290000</v>
      </c>
      <c r="F16" s="218"/>
      <c r="G16" s="310"/>
      <c r="H16" s="310"/>
      <c r="I16" s="310"/>
      <c r="J16" s="310"/>
      <c r="K16" s="310"/>
      <c r="L16" s="310"/>
      <c r="M16" s="310"/>
      <c r="N16" s="310"/>
      <c r="O16" s="276"/>
      <c r="P16" s="276"/>
      <c r="Q16" s="276"/>
      <c r="R16" s="276"/>
      <c r="S16" s="276"/>
    </row>
    <row r="17" spans="1:19" s="269" customFormat="1" ht="12.75" customHeight="1" hidden="1">
      <c r="A17" s="300" t="s">
        <v>364</v>
      </c>
      <c r="B17" s="301"/>
      <c r="C17" s="306"/>
      <c r="D17" s="306"/>
      <c r="E17" s="311">
        <f t="shared" si="0"/>
        <v>0</v>
      </c>
      <c r="F17" s="218"/>
      <c r="G17" s="310"/>
      <c r="H17" s="310"/>
      <c r="I17" s="310"/>
      <c r="J17" s="310"/>
      <c r="K17" s="310"/>
      <c r="L17" s="310"/>
      <c r="M17" s="310"/>
      <c r="N17" s="310"/>
      <c r="O17" s="276"/>
      <c r="P17" s="276"/>
      <c r="Q17" s="276"/>
      <c r="R17" s="276"/>
      <c r="S17" s="276"/>
    </row>
    <row r="18" spans="1:19" s="269" customFormat="1" ht="39" customHeight="1">
      <c r="A18" s="300" t="s">
        <v>365</v>
      </c>
      <c r="B18" s="301"/>
      <c r="C18" s="306">
        <v>377846000</v>
      </c>
      <c r="D18" s="306"/>
      <c r="E18" s="311">
        <f t="shared" si="0"/>
        <v>377846000</v>
      </c>
      <c r="F18" s="218"/>
      <c r="G18" s="310"/>
      <c r="H18" s="310"/>
      <c r="I18" s="310"/>
      <c r="J18" s="310"/>
      <c r="K18" s="310"/>
      <c r="L18" s="310"/>
      <c r="M18" s="310"/>
      <c r="N18" s="310"/>
      <c r="O18" s="276"/>
      <c r="P18" s="276"/>
      <c r="Q18" s="276"/>
      <c r="R18" s="276"/>
      <c r="S18" s="276"/>
    </row>
    <row r="19" spans="1:19" s="269" customFormat="1" ht="38.25" customHeight="1">
      <c r="A19" s="300" t="s">
        <v>366</v>
      </c>
      <c r="B19" s="301"/>
      <c r="C19" s="306">
        <v>164804000</v>
      </c>
      <c r="D19" s="306"/>
      <c r="E19" s="311">
        <f t="shared" si="0"/>
        <v>164804000</v>
      </c>
      <c r="F19" s="218"/>
      <c r="G19" s="310"/>
      <c r="H19" s="310"/>
      <c r="I19" s="310"/>
      <c r="J19" s="310"/>
      <c r="K19" s="310"/>
      <c r="L19" s="310"/>
      <c r="M19" s="310"/>
      <c r="N19" s="310"/>
      <c r="O19" s="276"/>
      <c r="P19" s="276"/>
      <c r="Q19" s="276"/>
      <c r="R19" s="276"/>
      <c r="S19" s="276"/>
    </row>
    <row r="20" spans="1:19" s="269" customFormat="1" ht="12.75" customHeight="1" hidden="1">
      <c r="A20" s="300" t="s">
        <v>367</v>
      </c>
      <c r="B20" s="301"/>
      <c r="C20" s="306"/>
      <c r="D20" s="306"/>
      <c r="E20" s="311">
        <f t="shared" si="0"/>
        <v>0</v>
      </c>
      <c r="F20" s="218"/>
      <c r="G20" s="310"/>
      <c r="H20" s="310"/>
      <c r="I20" s="310"/>
      <c r="J20" s="310"/>
      <c r="K20" s="310"/>
      <c r="L20" s="310"/>
      <c r="M20" s="310"/>
      <c r="N20" s="310"/>
      <c r="O20" s="276"/>
      <c r="P20" s="276"/>
      <c r="Q20" s="276"/>
      <c r="R20" s="276"/>
      <c r="S20" s="276"/>
    </row>
    <row r="21" spans="1:19" s="269" customFormat="1" ht="38.25" customHeight="1">
      <c r="A21" s="300" t="s">
        <v>368</v>
      </c>
      <c r="B21" s="301"/>
      <c r="C21" s="306">
        <v>5000000</v>
      </c>
      <c r="D21" s="306"/>
      <c r="E21" s="311">
        <f t="shared" si="0"/>
        <v>5000000</v>
      </c>
      <c r="F21" s="218"/>
      <c r="G21" s="310"/>
      <c r="H21" s="310"/>
      <c r="I21" s="310"/>
      <c r="J21" s="310"/>
      <c r="K21" s="310"/>
      <c r="L21" s="310"/>
      <c r="M21" s="310"/>
      <c r="N21" s="310"/>
      <c r="O21" s="276"/>
      <c r="P21" s="276"/>
      <c r="Q21" s="276"/>
      <c r="R21" s="276"/>
      <c r="S21" s="276"/>
    </row>
    <row r="22" spans="1:19" s="269" customFormat="1" ht="12.75" customHeight="1" hidden="1">
      <c r="A22" s="300" t="s">
        <v>369</v>
      </c>
      <c r="B22" s="301"/>
      <c r="C22" s="306"/>
      <c r="D22" s="306"/>
      <c r="E22" s="311">
        <f t="shared" si="0"/>
        <v>0</v>
      </c>
      <c r="F22" s="218"/>
      <c r="G22" s="310"/>
      <c r="H22" s="310"/>
      <c r="I22" s="310"/>
      <c r="J22" s="310"/>
      <c r="K22" s="310"/>
      <c r="L22" s="310"/>
      <c r="M22" s="310"/>
      <c r="N22" s="310"/>
      <c r="O22" s="276"/>
      <c r="P22" s="276"/>
      <c r="Q22" s="276"/>
      <c r="R22" s="276"/>
      <c r="S22" s="276"/>
    </row>
    <row r="23" spans="1:19" s="269" customFormat="1" ht="39.75" customHeight="1">
      <c r="A23" s="300" t="s">
        <v>370</v>
      </c>
      <c r="B23" s="301">
        <v>945000</v>
      </c>
      <c r="C23" s="306"/>
      <c r="D23" s="306">
        <v>9820000</v>
      </c>
      <c r="E23" s="311">
        <f t="shared" si="0"/>
        <v>10765000</v>
      </c>
      <c r="F23" s="218"/>
      <c r="G23" s="310"/>
      <c r="H23" s="310"/>
      <c r="I23" s="310"/>
      <c r="J23" s="310"/>
      <c r="K23" s="310"/>
      <c r="L23" s="310"/>
      <c r="M23" s="310"/>
      <c r="N23" s="310"/>
      <c r="O23" s="276"/>
      <c r="P23" s="276"/>
      <c r="Q23" s="276"/>
      <c r="R23" s="276"/>
      <c r="S23" s="276"/>
    </row>
    <row r="24" spans="1:19" ht="39" customHeight="1">
      <c r="A24" s="277" t="s">
        <v>342</v>
      </c>
      <c r="B24" s="224">
        <f>+B16+B18+B19+B20+B21+B22+B23+B20</f>
        <v>25235000</v>
      </c>
      <c r="C24" s="224">
        <f>+C16+C18+C19+C20+C21+C22+C23+C20</f>
        <v>547650000</v>
      </c>
      <c r="D24" s="224">
        <f>+D16+D18+D19+D20+D21+D22+D23+D20</f>
        <v>9820000</v>
      </c>
      <c r="E24" s="312">
        <f t="shared" si="0"/>
        <v>582705000</v>
      </c>
      <c r="F24" s="274"/>
      <c r="G24" s="306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306"/>
      <c r="F26" s="275"/>
      <c r="G26" s="306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313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306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1" t="s">
        <v>283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>
      <c r="A39" s="27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>
      <c r="A40" s="279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>
      <c r="A41" s="279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>
      <c r="A42" s="27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>
      <c r="A43" s="279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12.75">
      <c r="A44" s="279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79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2" ht="12.75">
      <c r="A47" s="279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</row>
    <row r="48" spans="1:12" ht="12.75">
      <c r="A48" s="279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1:12" ht="12.75">
      <c r="A49" s="279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2.75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12" ht="12.75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</row>
  </sheetData>
  <mergeCells count="2">
    <mergeCell ref="A9:E9"/>
    <mergeCell ref="A10:E10"/>
  </mergeCells>
  <printOptions/>
  <pageMargins left="0.9701388888888889" right="0.7479166666666667" top="2.0298611111111113" bottom="0.9840277777777778" header="0.5118055555555556" footer="0.5118055555555556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showZeros="0" zoomScale="60" zoomScaleNormal="60" workbookViewId="0" topLeftCell="A16">
      <selection activeCell="F21" sqref="A1:IV16384"/>
    </sheetView>
  </sheetViews>
  <sheetFormatPr defaultColWidth="11.421875" defaultRowHeight="12.75"/>
  <cols>
    <col min="1" max="1" width="37.7109375" style="265" customWidth="1"/>
    <col min="2" max="2" width="19.7109375" style="4" customWidth="1"/>
    <col min="3" max="4" width="19.8515625" style="4" customWidth="1"/>
    <col min="5" max="5" width="21.7109375" style="4" customWidth="1"/>
    <col min="6" max="26" width="17.28125" style="4" customWidth="1"/>
    <col min="27" max="16384" width="11.57421875" style="4" customWidth="1"/>
  </cols>
  <sheetData>
    <row r="2" ht="12.75">
      <c r="D2" s="4" t="s">
        <v>0</v>
      </c>
    </row>
    <row r="3" ht="12.75">
      <c r="D3" s="4" t="s">
        <v>332</v>
      </c>
    </row>
    <row r="6" ht="13.5" customHeight="1"/>
    <row r="7" spans="1:5" ht="18.75" customHeight="1">
      <c r="A7" s="427" t="s">
        <v>333</v>
      </c>
      <c r="B7" s="427"/>
      <c r="C7" s="427"/>
      <c r="D7" s="427"/>
      <c r="E7" s="427"/>
    </row>
    <row r="8" spans="1:5" ht="18.75" customHeight="1">
      <c r="A8" s="427" t="s">
        <v>371</v>
      </c>
      <c r="B8" s="427"/>
      <c r="C8" s="427"/>
      <c r="D8" s="427"/>
      <c r="E8" s="427"/>
    </row>
    <row r="9" spans="1:4" ht="13.5" customHeight="1">
      <c r="A9" s="267"/>
      <c r="B9" s="207"/>
      <c r="C9" s="207"/>
      <c r="D9" s="207"/>
    </row>
    <row r="10" spans="1:4" ht="13.5" customHeight="1">
      <c r="A10" s="207" t="s">
        <v>361</v>
      </c>
      <c r="B10" s="207"/>
      <c r="C10" s="207"/>
      <c r="D10" s="207"/>
    </row>
    <row r="11" spans="1:4" ht="13.5" customHeight="1">
      <c r="A11" s="282" t="s">
        <v>372</v>
      </c>
      <c r="B11" s="207"/>
      <c r="C11" s="207"/>
      <c r="D11" s="207"/>
    </row>
    <row r="12" spans="1:5" ht="18.75" customHeight="1">
      <c r="A12" s="267"/>
      <c r="C12" s="282"/>
      <c r="D12" s="282"/>
      <c r="E12" s="282"/>
    </row>
    <row r="14" spans="1:7" s="269" customFormat="1" ht="48" customHeight="1">
      <c r="A14" s="209" t="s">
        <v>337</v>
      </c>
      <c r="B14" s="210" t="s">
        <v>338</v>
      </c>
      <c r="C14" s="209" t="s">
        <v>339</v>
      </c>
      <c r="D14" s="212" t="s">
        <v>340</v>
      </c>
      <c r="E14" s="209" t="s">
        <v>6</v>
      </c>
      <c r="F14" s="266"/>
      <c r="G14" s="268"/>
    </row>
    <row r="15" spans="1:7" s="269" customFormat="1" ht="39" customHeight="1">
      <c r="A15" s="270" t="s">
        <v>373</v>
      </c>
      <c r="B15" s="314">
        <v>25294150</v>
      </c>
      <c r="C15" s="314">
        <v>1400000</v>
      </c>
      <c r="D15" s="315"/>
      <c r="E15" s="316">
        <f aca="true" t="shared" si="0" ref="E15:E25">B15+C15+D15</f>
        <v>26694150</v>
      </c>
      <c r="F15" s="266"/>
      <c r="G15" s="268"/>
    </row>
    <row r="16" spans="1:7" s="269" customFormat="1" ht="31.5" customHeight="1">
      <c r="A16" s="300" t="s">
        <v>374</v>
      </c>
      <c r="B16" s="315"/>
      <c r="C16" s="315">
        <v>148085190</v>
      </c>
      <c r="D16" s="315"/>
      <c r="E16" s="317">
        <f t="shared" si="0"/>
        <v>148085190</v>
      </c>
      <c r="F16" s="266"/>
      <c r="G16" s="268"/>
    </row>
    <row r="17" spans="1:7" s="269" customFormat="1" ht="42" customHeight="1">
      <c r="A17" s="300" t="s">
        <v>375</v>
      </c>
      <c r="B17" s="315">
        <v>40000</v>
      </c>
      <c r="C17" s="315">
        <v>70986000</v>
      </c>
      <c r="D17" s="315"/>
      <c r="E17" s="317">
        <f t="shared" si="0"/>
        <v>71026000</v>
      </c>
      <c r="F17" s="266"/>
      <c r="G17" s="268"/>
    </row>
    <row r="18" spans="1:7" s="269" customFormat="1" ht="51" customHeight="1">
      <c r="A18" s="300" t="s">
        <v>376</v>
      </c>
      <c r="B18" s="315"/>
      <c r="C18" s="315">
        <v>10000000</v>
      </c>
      <c r="D18" s="315"/>
      <c r="E18" s="317">
        <f t="shared" si="0"/>
        <v>10000000</v>
      </c>
      <c r="F18" s="266"/>
      <c r="G18" s="268"/>
    </row>
    <row r="19" spans="1:7" s="269" customFormat="1" ht="51" customHeight="1">
      <c r="A19" s="300" t="s">
        <v>377</v>
      </c>
      <c r="B19" s="315"/>
      <c r="C19" s="315">
        <v>141957000</v>
      </c>
      <c r="D19" s="315"/>
      <c r="E19" s="317">
        <f t="shared" si="0"/>
        <v>141957000</v>
      </c>
      <c r="F19" s="266"/>
      <c r="G19" s="268"/>
    </row>
    <row r="20" spans="1:7" s="269" customFormat="1" ht="42" customHeight="1">
      <c r="A20" s="300" t="s">
        <v>378</v>
      </c>
      <c r="B20" s="315"/>
      <c r="C20" s="315">
        <v>10000000</v>
      </c>
      <c r="D20" s="315"/>
      <c r="E20" s="317">
        <f t="shared" si="0"/>
        <v>10000000</v>
      </c>
      <c r="F20" s="266"/>
      <c r="G20" s="268"/>
    </row>
    <row r="21" spans="1:19" ht="42" customHeight="1">
      <c r="A21" s="300" t="s">
        <v>379</v>
      </c>
      <c r="B21" s="315">
        <v>1300000</v>
      </c>
      <c r="C21" s="315">
        <v>3200000</v>
      </c>
      <c r="D21" s="315"/>
      <c r="E21" s="317">
        <f t="shared" si="0"/>
        <v>4500000</v>
      </c>
      <c r="F21" s="274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42" customHeight="1">
      <c r="A22" s="300" t="s">
        <v>380</v>
      </c>
      <c r="B22" s="315"/>
      <c r="C22" s="315">
        <v>1000000</v>
      </c>
      <c r="D22" s="315"/>
      <c r="E22" s="317">
        <f t="shared" si="0"/>
        <v>1000000</v>
      </c>
      <c r="F22" s="274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42" customHeight="1">
      <c r="A23" s="300" t="s">
        <v>381</v>
      </c>
      <c r="B23" s="315">
        <v>500000</v>
      </c>
      <c r="C23" s="315"/>
      <c r="D23" s="315"/>
      <c r="E23" s="317">
        <f t="shared" si="0"/>
        <v>500000</v>
      </c>
      <c r="F23" s="274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 customHeight="1" hidden="1">
      <c r="A24" s="300" t="s">
        <v>370</v>
      </c>
      <c r="B24" s="315"/>
      <c r="C24" s="315"/>
      <c r="D24" s="315"/>
      <c r="E24" s="317">
        <f t="shared" si="0"/>
        <v>0</v>
      </c>
      <c r="F24" s="274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52.5" customHeight="1">
      <c r="A25" s="277" t="s">
        <v>342</v>
      </c>
      <c r="B25" s="318">
        <f>SUM(B15:B24)</f>
        <v>27134150</v>
      </c>
      <c r="C25" s="318">
        <f>SUM(C15:C24)</f>
        <v>386628190</v>
      </c>
      <c r="D25" s="318">
        <f>SUM(D15:D24)</f>
        <v>0</v>
      </c>
      <c r="E25" s="319">
        <f t="shared" si="0"/>
        <v>413762340</v>
      </c>
      <c r="F25" s="274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1" t="s">
        <v>283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2:19" ht="12.75"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>
      <c r="A39" s="27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>
      <c r="A40" s="279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>
      <c r="A41" s="279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>
      <c r="A42" s="27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>
      <c r="A43" s="279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12.75">
      <c r="A44" s="279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79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2" ht="12.75">
      <c r="A48" s="279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1:12" ht="12.75">
      <c r="A49" s="279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2.75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12" ht="12.75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</row>
    <row r="52" spans="1:12" ht="12.75">
      <c r="A52" s="279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</row>
  </sheetData>
  <mergeCells count="2">
    <mergeCell ref="A7:E7"/>
    <mergeCell ref="A8:E8"/>
  </mergeCells>
  <printOptions/>
  <pageMargins left="1.1298611111111112" right="0.7479166666666667" top="2.0500000000000003" bottom="0.9840277777777778" header="0.5118055555555556" footer="0.5118055555555556"/>
  <pageSetup fitToHeight="1" fitToWidth="1" horizontalDpi="300" verticalDpi="3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showGridLines="0" showZeros="0" zoomScale="60" zoomScaleNormal="60" workbookViewId="0" topLeftCell="A1">
      <selection activeCell="E29" sqref="A1:IV16384"/>
    </sheetView>
  </sheetViews>
  <sheetFormatPr defaultColWidth="11.421875" defaultRowHeight="12.75"/>
  <cols>
    <col min="1" max="1" width="34.8515625" style="265" customWidth="1"/>
    <col min="2" max="2" width="17.28125" style="4" customWidth="1"/>
    <col min="3" max="3" width="18.140625" style="4" customWidth="1"/>
    <col min="4" max="4" width="19.28125" style="4" customWidth="1"/>
    <col min="5" max="26" width="17.28125" style="4" customWidth="1"/>
    <col min="27" max="16384" width="11.57421875" style="4" customWidth="1"/>
  </cols>
  <sheetData>
    <row r="2" ht="12.75">
      <c r="D2" s="4" t="s">
        <v>0</v>
      </c>
    </row>
    <row r="3" ht="12.75">
      <c r="D3" s="4" t="s">
        <v>332</v>
      </c>
    </row>
    <row r="7" spans="1:5" ht="18.75" customHeight="1">
      <c r="A7" s="427" t="s">
        <v>333</v>
      </c>
      <c r="B7" s="427"/>
      <c r="C7" s="427"/>
      <c r="D7" s="427"/>
      <c r="E7" s="427"/>
    </row>
    <row r="8" spans="1:5" ht="18.75" customHeight="1">
      <c r="A8" s="427" t="s">
        <v>334</v>
      </c>
      <c r="B8" s="427"/>
      <c r="C8" s="427"/>
      <c r="D8" s="427"/>
      <c r="E8" s="427"/>
    </row>
    <row r="9" spans="1:4" ht="13.5" customHeight="1">
      <c r="A9" s="267"/>
      <c r="B9" s="207"/>
      <c r="C9" s="207"/>
      <c r="D9" s="207"/>
    </row>
    <row r="10" spans="1:4" ht="18.75" customHeight="1">
      <c r="A10" s="207" t="s">
        <v>382</v>
      </c>
      <c r="B10" s="207"/>
      <c r="C10" s="207"/>
      <c r="D10" s="207"/>
    </row>
    <row r="11" spans="1:5" ht="18.75" customHeight="1">
      <c r="A11" s="282" t="s">
        <v>383</v>
      </c>
      <c r="B11" s="286"/>
      <c r="C11" s="286"/>
      <c r="D11" s="286"/>
      <c r="E11" s="286"/>
    </row>
    <row r="13" spans="1:7" s="269" customFormat="1" ht="48" customHeight="1">
      <c r="A13" s="209" t="s">
        <v>337</v>
      </c>
      <c r="B13" s="235" t="s">
        <v>338</v>
      </c>
      <c r="C13" s="210" t="s">
        <v>339</v>
      </c>
      <c r="D13" s="212" t="s">
        <v>340</v>
      </c>
      <c r="E13" s="209" t="s">
        <v>6</v>
      </c>
      <c r="F13" s="266"/>
      <c r="G13" s="268"/>
    </row>
    <row r="14" spans="1:19" ht="39.75" customHeight="1">
      <c r="A14" s="270" t="s">
        <v>384</v>
      </c>
      <c r="B14" s="320">
        <v>9828000</v>
      </c>
      <c r="C14" s="320">
        <v>4493000</v>
      </c>
      <c r="D14" s="258"/>
      <c r="E14" s="321">
        <f>B14+C14+D14</f>
        <v>14321000</v>
      </c>
      <c r="F14" s="274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00" t="s">
        <v>385</v>
      </c>
      <c r="B15" s="322"/>
      <c r="C15" s="322"/>
      <c r="D15" s="258"/>
      <c r="E15" s="323">
        <f>B15+C15+D15</f>
        <v>0</v>
      </c>
      <c r="F15" s="274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7.5" customHeight="1">
      <c r="A16" s="324" t="s">
        <v>342</v>
      </c>
      <c r="B16" s="262">
        <f>+B15+B14</f>
        <v>9828000</v>
      </c>
      <c r="C16" s="262">
        <f>+C15+C14</f>
        <v>4493000</v>
      </c>
      <c r="D16" s="225">
        <f>+D15+D14</f>
        <v>0</v>
      </c>
      <c r="E16" s="263">
        <f>+E15+E14</f>
        <v>14321000</v>
      </c>
      <c r="F16" s="274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>
      <c r="A17" s="279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>
      <c r="A18" s="1" t="s">
        <v>283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>
      <c r="A19" s="279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>
      <c r="A20" s="279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2:19" ht="12.75"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>
      <c r="A22" s="279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>
      <c r="A23" s="279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>
      <c r="A24" s="279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279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2" ht="12.75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12.7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2.7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2.7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2.7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</sheetData>
  <mergeCells count="2">
    <mergeCell ref="A7:E7"/>
    <mergeCell ref="A8:E8"/>
  </mergeCells>
  <printOptions/>
  <pageMargins left="1.0402777777777779" right="0.7479166666666667" top="2.1" bottom="0.9840277777777778" header="0.5118055555555556" footer="0.5118055555555556"/>
  <pageSetup fitToHeight="1" fitToWidth="1" horizontalDpi="300" verticalDpi="3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4"/>
  <sheetViews>
    <sheetView showGridLines="0" showZeros="0" zoomScale="60" zoomScaleNormal="60" workbookViewId="0" topLeftCell="A4">
      <selection activeCell="A39" sqref="A1:IV16384"/>
    </sheetView>
  </sheetViews>
  <sheetFormatPr defaultColWidth="11.421875" defaultRowHeight="12.75"/>
  <cols>
    <col min="1" max="1" width="47.140625" style="265" customWidth="1"/>
    <col min="2" max="5" width="19.8515625" style="4" customWidth="1"/>
    <col min="6" max="26" width="17.28125" style="4" customWidth="1"/>
    <col min="27" max="16384" width="11.57421875" style="4" customWidth="1"/>
  </cols>
  <sheetData>
    <row r="4" ht="12.75">
      <c r="D4" s="4" t="s">
        <v>0</v>
      </c>
    </row>
    <row r="5" ht="12.75">
      <c r="D5" s="4" t="s">
        <v>332</v>
      </c>
    </row>
    <row r="9" spans="1:5" ht="18.75" customHeight="1">
      <c r="A9" s="427" t="s">
        <v>333</v>
      </c>
      <c r="B9" s="427"/>
      <c r="C9" s="427"/>
      <c r="D9" s="427"/>
      <c r="E9" s="427"/>
    </row>
    <row r="10" spans="1:5" ht="18.75" customHeight="1">
      <c r="A10" s="427" t="s">
        <v>334</v>
      </c>
      <c r="B10" s="427"/>
      <c r="C10" s="427"/>
      <c r="D10" s="427"/>
      <c r="E10" s="427"/>
    </row>
    <row r="11" spans="1:4" ht="13.5" customHeight="1">
      <c r="A11" s="267"/>
      <c r="B11" s="207"/>
      <c r="C11" s="207"/>
      <c r="D11" s="207"/>
    </row>
    <row r="12" spans="1:4" ht="18.75" customHeight="1">
      <c r="A12" s="207" t="s">
        <v>382</v>
      </c>
      <c r="B12" s="207"/>
      <c r="C12" s="207"/>
      <c r="D12" s="207"/>
    </row>
    <row r="13" spans="1:5" ht="18.75" customHeight="1">
      <c r="A13" s="282" t="s">
        <v>386</v>
      </c>
      <c r="B13" s="282"/>
      <c r="C13" s="282"/>
      <c r="D13" s="282"/>
      <c r="E13" s="282"/>
    </row>
    <row r="15" spans="1:7" s="269" customFormat="1" ht="48" customHeight="1">
      <c r="A15" s="209" t="s">
        <v>337</v>
      </c>
      <c r="B15" s="210" t="s">
        <v>338</v>
      </c>
      <c r="C15" s="209" t="s">
        <v>339</v>
      </c>
      <c r="D15" s="307" t="s">
        <v>340</v>
      </c>
      <c r="E15" s="212" t="s">
        <v>6</v>
      </c>
      <c r="F15" s="266"/>
      <c r="G15" s="268"/>
    </row>
    <row r="16" spans="1:7" s="269" customFormat="1" ht="48" customHeight="1">
      <c r="A16" s="270" t="s">
        <v>387</v>
      </c>
      <c r="B16" s="314">
        <v>20906000</v>
      </c>
      <c r="C16" s="314">
        <v>1520000</v>
      </c>
      <c r="D16" s="315"/>
      <c r="E16" s="325">
        <f>B16+C16+D16</f>
        <v>22426000</v>
      </c>
      <c r="F16" s="266"/>
      <c r="G16" s="268"/>
    </row>
    <row r="17" spans="1:19" ht="37.5" customHeight="1">
      <c r="A17" s="277" t="s">
        <v>342</v>
      </c>
      <c r="B17" s="318">
        <f>B16</f>
        <v>20906000</v>
      </c>
      <c r="C17" s="318">
        <f>C16</f>
        <v>1520000</v>
      </c>
      <c r="D17" s="326">
        <f>D16</f>
        <v>0</v>
      </c>
      <c r="E17" s="327">
        <f>E16</f>
        <v>22426000</v>
      </c>
      <c r="F17" s="274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>
      <c r="A18" s="27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>
      <c r="A19" s="1" t="s">
        <v>283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>
      <c r="A20" s="279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2:19" ht="12.75"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>
      <c r="A22" s="279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>
      <c r="A23" s="279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>
      <c r="A24" s="279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>
      <c r="A25" s="279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>
      <c r="A26" s="279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>
      <c r="A27" s="279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>
      <c r="A28" s="279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>
      <c r="A29" s="279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>
      <c r="A30" s="279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>
      <c r="A31" s="279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>
      <c r="A32" s="279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>
      <c r="A33" s="279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>
      <c r="A34" s="27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>
      <c r="A35" s="27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>
      <c r="A36" s="27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>
      <c r="A37" s="27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>
      <c r="A38" s="27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>
      <c r="A39" s="27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2" ht="12.7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12.7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ht="12.7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ht="12.7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spans="1:12" ht="12.75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</row>
  </sheetData>
  <mergeCells count="2">
    <mergeCell ref="A9:E9"/>
    <mergeCell ref="A10:E10"/>
  </mergeCells>
  <printOptions/>
  <pageMargins left="1.0402777777777779" right="0.7479166666666667" top="2.0500000000000003" bottom="0.9840277777777778" header="0.5118055555555556" footer="0.5118055555555556"/>
  <pageSetup fitToHeight="1" fitToWidth="1" horizontalDpi="300" verticalDpi="300" orientation="portrait" paperSize="9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0"/>
  <sheetViews>
    <sheetView showGridLines="0" showZeros="0" zoomScale="60" zoomScaleNormal="60" workbookViewId="0" topLeftCell="A1">
      <selection activeCell="B24" sqref="A1:IV16384"/>
    </sheetView>
  </sheetViews>
  <sheetFormatPr defaultColWidth="11.421875" defaultRowHeight="12.75"/>
  <cols>
    <col min="1" max="2" width="16.7109375" style="4" customWidth="1"/>
    <col min="3" max="3" width="15.57421875" style="4" customWidth="1"/>
    <col min="4" max="4" width="43.140625" style="4" customWidth="1"/>
    <col min="5" max="5" width="16.57421875" style="4" customWidth="1"/>
    <col min="6" max="16384" width="11.57421875" style="4" customWidth="1"/>
  </cols>
  <sheetData>
    <row r="5" ht="12.75"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391</v>
      </c>
      <c r="B13" s="206"/>
      <c r="C13" s="206"/>
      <c r="D13" s="206"/>
      <c r="E13" s="206"/>
    </row>
    <row r="14" spans="1:2" ht="12.75">
      <c r="A14" s="207" t="s">
        <v>269</v>
      </c>
      <c r="B14" s="207"/>
    </row>
    <row r="15" spans="1:2" ht="12.75">
      <c r="A15" s="207"/>
      <c r="B15" s="207"/>
    </row>
    <row r="16" ht="18.75" customHeight="1"/>
    <row r="17" spans="1:5" ht="15" customHeight="1">
      <c r="A17" s="329"/>
      <c r="B17" s="330"/>
      <c r="C17" s="331"/>
      <c r="D17" s="330"/>
      <c r="E17" s="332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37"/>
      <c r="B19" s="338"/>
      <c r="C19" s="280"/>
      <c r="D19" s="339"/>
      <c r="E19" s="340"/>
    </row>
    <row r="20" spans="1:5" ht="12.75">
      <c r="A20" s="329"/>
      <c r="B20" s="331"/>
      <c r="C20" s="331"/>
      <c r="D20" s="280"/>
      <c r="E20" s="341"/>
    </row>
    <row r="21" spans="1:5" s="207" customFormat="1" ht="12.75">
      <c r="A21" s="342">
        <v>1</v>
      </c>
      <c r="B21" s="335"/>
      <c r="C21" s="335"/>
      <c r="D21" s="280" t="s">
        <v>395</v>
      </c>
      <c r="E21" s="343">
        <f>+E22</f>
        <v>5658000</v>
      </c>
    </row>
    <row r="22" spans="1:5" ht="15" customHeight="1">
      <c r="A22" s="342"/>
      <c r="B22" s="344">
        <v>3</v>
      </c>
      <c r="C22" s="344"/>
      <c r="D22" s="280" t="s">
        <v>396</v>
      </c>
      <c r="E22" s="343">
        <v>5658000</v>
      </c>
    </row>
    <row r="23" spans="1:5" ht="12.75">
      <c r="A23" s="342"/>
      <c r="B23" s="344"/>
      <c r="C23" s="344"/>
      <c r="D23" s="280"/>
      <c r="E23" s="343"/>
    </row>
    <row r="24" spans="1:5" ht="12.75" hidden="1">
      <c r="A24" s="337"/>
      <c r="B24" s="280"/>
      <c r="C24" s="280"/>
      <c r="D24" s="280"/>
      <c r="E24" s="343"/>
    </row>
    <row r="25" spans="1:5" ht="12.75">
      <c r="A25" s="337"/>
      <c r="B25" s="280"/>
      <c r="C25" s="280"/>
      <c r="D25" s="280"/>
      <c r="E25" s="343"/>
    </row>
    <row r="26" spans="1:5" ht="12.75">
      <c r="A26" s="337"/>
      <c r="B26" s="280"/>
      <c r="C26" s="280"/>
      <c r="D26" s="280"/>
      <c r="E26" s="343"/>
    </row>
    <row r="27" spans="1:5" s="207" customFormat="1" ht="12.75">
      <c r="A27" s="345" t="s">
        <v>6</v>
      </c>
      <c r="B27" s="346"/>
      <c r="C27" s="346"/>
      <c r="D27" s="346"/>
      <c r="E27" s="343">
        <f>+E21</f>
        <v>5658000</v>
      </c>
    </row>
    <row r="28" spans="1:5" ht="12.75">
      <c r="A28" s="347"/>
      <c r="B28" s="348"/>
      <c r="C28" s="348"/>
      <c r="D28" s="348"/>
      <c r="E28" s="349"/>
    </row>
    <row r="30" ht="12.75">
      <c r="A30" s="1" t="s">
        <v>283</v>
      </c>
    </row>
  </sheetData>
  <mergeCells count="2">
    <mergeCell ref="A10:E10"/>
    <mergeCell ref="A11:E11"/>
  </mergeCells>
  <printOptions/>
  <pageMargins left="1.1597222222222223" right="0.7479166666666667" top="2.0472222222222225" bottom="0.9840277777777778" header="0.5118055555555556" footer="0.5118055555555556"/>
  <pageSetup fitToHeight="1" fitToWidth="1" horizontalDpi="300" verticalDpi="300" orientation="portrait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0"/>
  <sheetViews>
    <sheetView showGridLines="0" showZeros="0" zoomScale="60" zoomScaleNormal="60" workbookViewId="0" topLeftCell="A2">
      <selection activeCell="A25" sqref="A1:IV16384"/>
    </sheetView>
  </sheetViews>
  <sheetFormatPr defaultColWidth="11.421875" defaultRowHeight="12.75"/>
  <cols>
    <col min="1" max="2" width="16.7109375" style="4" customWidth="1"/>
    <col min="3" max="3" width="15.57421875" style="4" customWidth="1"/>
    <col min="4" max="4" width="43.140625" style="4" customWidth="1"/>
    <col min="5" max="5" width="16.57421875" style="4" customWidth="1"/>
    <col min="6" max="16384" width="11.57421875" style="4" customWidth="1"/>
  </cols>
  <sheetData>
    <row r="5" ht="12.75"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284</v>
      </c>
      <c r="B13" s="206"/>
      <c r="C13" s="206"/>
      <c r="D13" s="206"/>
      <c r="E13" s="206"/>
    </row>
    <row r="14" spans="1:2" ht="12.75">
      <c r="A14" s="207" t="s">
        <v>285</v>
      </c>
      <c r="B14" s="207"/>
    </row>
    <row r="15" spans="1:2" ht="12.75">
      <c r="A15" s="207"/>
      <c r="B15" s="207"/>
    </row>
    <row r="16" ht="18.75" customHeight="1"/>
    <row r="17" spans="1:5" ht="15" customHeight="1">
      <c r="A17" s="329"/>
      <c r="B17" s="330"/>
      <c r="C17" s="331"/>
      <c r="D17" s="330"/>
      <c r="E17" s="332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37"/>
      <c r="B19" s="338"/>
      <c r="C19" s="280"/>
      <c r="D19" s="339"/>
      <c r="E19" s="350"/>
    </row>
    <row r="20" spans="1:5" ht="12.75">
      <c r="A20" s="329"/>
      <c r="B20" s="331"/>
      <c r="C20" s="331"/>
      <c r="D20" s="280"/>
      <c r="E20" s="351"/>
    </row>
    <row r="21" spans="1:5" s="207" customFormat="1" ht="12.75">
      <c r="A21" s="342">
        <v>3</v>
      </c>
      <c r="B21" s="335"/>
      <c r="C21" s="335"/>
      <c r="D21" s="280" t="s">
        <v>397</v>
      </c>
      <c r="E21" s="352">
        <f>+E22</f>
        <v>16981000</v>
      </c>
    </row>
    <row r="22" spans="1:5" ht="12.75">
      <c r="A22" s="342"/>
      <c r="B22" s="344">
        <v>2</v>
      </c>
      <c r="C22" s="344"/>
      <c r="D22" s="280" t="s">
        <v>398</v>
      </c>
      <c r="E22" s="352">
        <v>16981000</v>
      </c>
    </row>
    <row r="23" spans="1:5" ht="12.75">
      <c r="A23" s="342"/>
      <c r="B23" s="344"/>
      <c r="C23" s="344"/>
      <c r="D23" s="280"/>
      <c r="E23" s="352"/>
    </row>
    <row r="24" spans="1:5" ht="12.75">
      <c r="A24" s="337"/>
      <c r="B24" s="280"/>
      <c r="C24" s="280"/>
      <c r="D24" s="280"/>
      <c r="E24" s="352"/>
    </row>
    <row r="25" spans="1:5" ht="12.75" hidden="1">
      <c r="A25" s="337"/>
      <c r="B25" s="280"/>
      <c r="C25" s="280"/>
      <c r="D25" s="280"/>
      <c r="E25" s="352"/>
    </row>
    <row r="26" spans="1:5" ht="12.75">
      <c r="A26" s="337"/>
      <c r="B26" s="280"/>
      <c r="C26" s="280"/>
      <c r="D26" s="280"/>
      <c r="E26" s="352"/>
    </row>
    <row r="27" spans="1:5" s="207" customFormat="1" ht="12.75">
      <c r="A27" s="345" t="s">
        <v>6</v>
      </c>
      <c r="B27" s="346"/>
      <c r="C27" s="346"/>
      <c r="D27" s="346"/>
      <c r="E27" s="352">
        <f>+E21</f>
        <v>16981000</v>
      </c>
    </row>
    <row r="28" spans="1:5" ht="12.75">
      <c r="A28" s="347"/>
      <c r="B28" s="348"/>
      <c r="C28" s="348"/>
      <c r="D28" s="348"/>
      <c r="E28" s="353"/>
    </row>
    <row r="30" ht="12.75">
      <c r="A30" s="1" t="s">
        <v>283</v>
      </c>
    </row>
  </sheetData>
  <mergeCells count="2">
    <mergeCell ref="A10:E10"/>
    <mergeCell ref="A11:E11"/>
  </mergeCells>
  <printOptions/>
  <pageMargins left="1.1020833333333333" right="0.7479166666666667" top="2.0472222222222225" bottom="0.9840277777777778" header="0.5118055555555556" footer="0.5118055555555556"/>
  <pageSetup fitToHeight="1" fitToWidth="1" horizontalDpi="300" verticalDpi="300" orientation="portrait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0"/>
  <sheetViews>
    <sheetView showGridLines="0" showZeros="0" zoomScale="60" zoomScaleNormal="60" workbookViewId="0" topLeftCell="A1">
      <selection activeCell="D39" sqref="A1:IV16384"/>
    </sheetView>
  </sheetViews>
  <sheetFormatPr defaultColWidth="11.421875" defaultRowHeight="12.75"/>
  <cols>
    <col min="1" max="2" width="16.7109375" style="4" customWidth="1"/>
    <col min="3" max="3" width="15.57421875" style="4" customWidth="1"/>
    <col min="4" max="4" width="43.140625" style="4" customWidth="1"/>
    <col min="5" max="5" width="15.7109375" style="4" customWidth="1"/>
    <col min="6" max="16384" width="11.57421875" style="4" customWidth="1"/>
  </cols>
  <sheetData>
    <row r="4" ht="12.75">
      <c r="D4" s="328" t="s">
        <v>388</v>
      </c>
    </row>
    <row r="5" ht="12.75">
      <c r="D5" s="328" t="s">
        <v>389</v>
      </c>
    </row>
    <row r="6" spans="1:5" ht="12.75">
      <c r="A6" s="2"/>
      <c r="B6" s="2"/>
      <c r="C6" s="2"/>
      <c r="E6" s="2"/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290</v>
      </c>
      <c r="B13" s="206"/>
      <c r="C13" s="206"/>
      <c r="D13" s="206"/>
      <c r="E13" s="206"/>
    </row>
    <row r="14" spans="1:2" ht="12.75">
      <c r="A14" s="207" t="s">
        <v>291</v>
      </c>
      <c r="B14" s="207"/>
    </row>
    <row r="15" spans="1:2" ht="12.75">
      <c r="A15" s="207"/>
      <c r="B15" s="207"/>
    </row>
    <row r="16" ht="18.75" customHeight="1"/>
    <row r="17" spans="1:5" ht="15" customHeight="1">
      <c r="A17" s="329"/>
      <c r="B17" s="330"/>
      <c r="C17" s="331"/>
      <c r="D17" s="330"/>
      <c r="E17" s="332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37"/>
      <c r="B19" s="338"/>
      <c r="C19" s="280"/>
      <c r="D19" s="339"/>
      <c r="E19" s="350"/>
    </row>
    <row r="20" spans="1:5" ht="12.75">
      <c r="A20" s="329"/>
      <c r="B20" s="331"/>
      <c r="C20" s="331"/>
      <c r="D20" s="280"/>
      <c r="E20" s="341"/>
    </row>
    <row r="21" spans="1:5" ht="12.75">
      <c r="A21" s="342">
        <v>4</v>
      </c>
      <c r="B21" s="344"/>
      <c r="C21" s="344"/>
      <c r="D21" s="280" t="s">
        <v>399</v>
      </c>
      <c r="E21" s="343">
        <f>+E22</f>
        <v>1522000</v>
      </c>
    </row>
    <row r="22" spans="1:5" ht="12.75">
      <c r="A22" s="342"/>
      <c r="B22" s="344">
        <v>3</v>
      </c>
      <c r="C22" s="344"/>
      <c r="D22" s="280" t="s">
        <v>400</v>
      </c>
      <c r="E22" s="343">
        <v>1522000</v>
      </c>
    </row>
    <row r="23" spans="1:5" ht="12.75">
      <c r="A23" s="342"/>
      <c r="B23" s="344"/>
      <c r="C23" s="344"/>
      <c r="D23" s="280"/>
      <c r="E23" s="343"/>
    </row>
    <row r="24" spans="1:5" ht="12.75" hidden="1">
      <c r="A24" s="337"/>
      <c r="B24" s="280"/>
      <c r="C24" s="280"/>
      <c r="D24" s="280"/>
      <c r="E24" s="343"/>
    </row>
    <row r="25" spans="1:5" ht="12.75">
      <c r="A25" s="337"/>
      <c r="B25" s="280"/>
      <c r="C25" s="280"/>
      <c r="D25" s="280"/>
      <c r="E25" s="343"/>
    </row>
    <row r="26" spans="1:5" ht="12.75">
      <c r="A26" s="337"/>
      <c r="B26" s="280"/>
      <c r="C26" s="280"/>
      <c r="D26" s="280"/>
      <c r="E26" s="343"/>
    </row>
    <row r="27" spans="1:5" ht="12.75">
      <c r="A27" s="345" t="s">
        <v>6</v>
      </c>
      <c r="B27" s="280"/>
      <c r="C27" s="280"/>
      <c r="D27" s="346"/>
      <c r="E27" s="343">
        <f>+E21</f>
        <v>1522000</v>
      </c>
    </row>
    <row r="28" spans="1:5" ht="12.75">
      <c r="A28" s="347"/>
      <c r="B28" s="348"/>
      <c r="C28" s="348"/>
      <c r="D28" s="348"/>
      <c r="E28" s="349"/>
    </row>
    <row r="30" ht="12.75">
      <c r="A30" s="1" t="s">
        <v>283</v>
      </c>
    </row>
  </sheetData>
  <mergeCells count="2">
    <mergeCell ref="A10:E10"/>
    <mergeCell ref="A11:E11"/>
  </mergeCells>
  <printOptions/>
  <pageMargins left="1.1500000000000001" right="0.7479166666666667" top="2.0097222222222224" bottom="0.9840277777777778" header="0.5118055555555556" footer="0.5118055555555556"/>
  <pageSetup fitToHeight="1" fitToWidth="1" horizontalDpi="300" verticalDpi="300" orientation="portrait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showGridLines="0" showZeros="0" zoomScale="60" zoomScaleNormal="60" workbookViewId="0" topLeftCell="A2">
      <selection activeCell="A26" sqref="A1:IV16384"/>
    </sheetView>
  </sheetViews>
  <sheetFormatPr defaultColWidth="11.421875" defaultRowHeight="12.75"/>
  <cols>
    <col min="1" max="1" width="14.8515625" style="4" customWidth="1"/>
    <col min="2" max="2" width="16.7109375" style="4" customWidth="1"/>
    <col min="3" max="3" width="15.57421875" style="4" customWidth="1"/>
    <col min="4" max="4" width="47.7109375" style="4" customWidth="1"/>
    <col min="5" max="5" width="16.00390625" style="4" customWidth="1"/>
    <col min="6" max="16384" width="11.57421875" style="4" customWidth="1"/>
  </cols>
  <sheetData>
    <row r="3" spans="1:5" ht="12.75">
      <c r="A3" s="2"/>
      <c r="B3" s="2"/>
      <c r="C3" s="2"/>
      <c r="E3" s="2"/>
    </row>
    <row r="4" spans="1:5" ht="12.75">
      <c r="A4" s="2"/>
      <c r="B4" s="2"/>
      <c r="C4" s="2"/>
      <c r="E4" s="2"/>
    </row>
    <row r="5" spans="1:4" ht="12.75">
      <c r="A5" s="2"/>
      <c r="B5" s="2"/>
      <c r="C5" s="2"/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295</v>
      </c>
      <c r="B13" s="206"/>
      <c r="C13" s="206"/>
      <c r="D13" s="206"/>
      <c r="E13" s="206"/>
    </row>
    <row r="14" spans="1:2" ht="12.75">
      <c r="A14" s="207" t="s">
        <v>296</v>
      </c>
      <c r="B14" s="207"/>
    </row>
    <row r="15" spans="1:2" ht="12.75">
      <c r="A15" s="207"/>
      <c r="B15" s="207"/>
    </row>
    <row r="17" spans="1:5" ht="15" customHeight="1">
      <c r="A17" s="329"/>
      <c r="B17" s="330"/>
      <c r="C17" s="331"/>
      <c r="D17" s="330"/>
      <c r="E17" s="332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37"/>
      <c r="B19" s="338"/>
      <c r="C19" s="280"/>
      <c r="D19" s="339"/>
      <c r="E19" s="350"/>
    </row>
    <row r="20" spans="1:5" ht="12.75">
      <c r="A20" s="329"/>
      <c r="B20" s="331"/>
      <c r="C20" s="331"/>
      <c r="D20" s="280"/>
      <c r="E20" s="351"/>
    </row>
    <row r="21" spans="1:5" ht="15" customHeight="1">
      <c r="A21" s="342">
        <v>1</v>
      </c>
      <c r="B21" s="344"/>
      <c r="C21" s="344"/>
      <c r="D21" s="280" t="s">
        <v>395</v>
      </c>
      <c r="E21" s="352">
        <f>+E22</f>
        <v>270699000</v>
      </c>
    </row>
    <row r="22" spans="1:5" ht="14.25" customHeight="1">
      <c r="A22" s="342"/>
      <c r="B22" s="344">
        <v>6</v>
      </c>
      <c r="C22" s="344"/>
      <c r="D22" s="280" t="s">
        <v>401</v>
      </c>
      <c r="E22" s="352">
        <v>270699000</v>
      </c>
    </row>
    <row r="23" spans="1:5" ht="12.75">
      <c r="A23" s="342"/>
      <c r="B23" s="344"/>
      <c r="C23" s="344"/>
      <c r="D23" s="280"/>
      <c r="E23" s="352"/>
    </row>
    <row r="24" spans="1:5" ht="12.75">
      <c r="A24" s="337"/>
      <c r="B24" s="280"/>
      <c r="C24" s="280"/>
      <c r="D24" s="280"/>
      <c r="E24" s="352"/>
    </row>
    <row r="25" spans="1:5" ht="12.75">
      <c r="A25" s="337"/>
      <c r="B25" s="280"/>
      <c r="C25" s="280"/>
      <c r="D25" s="354"/>
      <c r="E25" s="352"/>
    </row>
    <row r="26" spans="1:5" ht="12.75" hidden="1">
      <c r="A26" s="337"/>
      <c r="B26" s="280"/>
      <c r="C26" s="280"/>
      <c r="D26" s="280"/>
      <c r="E26" s="352"/>
    </row>
    <row r="27" spans="1:5" ht="12.75">
      <c r="A27" s="337"/>
      <c r="B27" s="280"/>
      <c r="C27" s="280"/>
      <c r="D27" s="346"/>
      <c r="E27" s="355"/>
    </row>
    <row r="28" spans="1:5" ht="14.25" customHeight="1">
      <c r="A28" s="345" t="s">
        <v>6</v>
      </c>
      <c r="B28" s="280"/>
      <c r="C28" s="280"/>
      <c r="D28" s="346"/>
      <c r="E28" s="352">
        <f>+E21+E25</f>
        <v>270699000</v>
      </c>
    </row>
    <row r="29" spans="1:5" ht="12.75">
      <c r="A29" s="347"/>
      <c r="B29" s="348"/>
      <c r="C29" s="348"/>
      <c r="D29" s="348"/>
      <c r="E29" s="353"/>
    </row>
    <row r="31" ht="12.75">
      <c r="A31" s="1" t="s">
        <v>283</v>
      </c>
    </row>
  </sheetData>
  <mergeCells count="2">
    <mergeCell ref="A10:E10"/>
    <mergeCell ref="A11:E11"/>
  </mergeCells>
  <printOptions/>
  <pageMargins left="1.020138888888889" right="0.7479166666666667" top="2.079861111111111" bottom="0.9840277777777778" header="0.5118055555555556" footer="0.5118055555555556"/>
  <pageSetup fitToHeight="1" fitToWidth="1" horizontalDpi="300" verticalDpi="300" orientation="portrait" paperSize="9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32"/>
  <sheetViews>
    <sheetView showGridLines="0" showZeros="0" zoomScale="60" zoomScaleNormal="60" workbookViewId="0" topLeftCell="A6">
      <selection activeCell="A27" sqref="A1:IV16384"/>
    </sheetView>
  </sheetViews>
  <sheetFormatPr defaultColWidth="11.421875" defaultRowHeight="12.75"/>
  <cols>
    <col min="1" max="1" width="13.57421875" style="4" customWidth="1"/>
    <col min="2" max="2" width="14.140625" style="4" customWidth="1"/>
    <col min="3" max="3" width="15.57421875" style="4" customWidth="1"/>
    <col min="4" max="4" width="47.57421875" style="4" customWidth="1"/>
    <col min="5" max="5" width="14.8515625" style="4" customWidth="1"/>
    <col min="6" max="6" width="17.57421875" style="4" customWidth="1"/>
    <col min="7" max="16384" width="11.57421875" style="4" customWidth="1"/>
  </cols>
  <sheetData>
    <row r="3" spans="1:5" ht="12.75">
      <c r="A3" s="2"/>
      <c r="B3" s="2"/>
      <c r="C3" s="2"/>
      <c r="E3" s="2"/>
    </row>
    <row r="4" spans="1:5" ht="12.75">
      <c r="A4" s="2"/>
      <c r="B4" s="2"/>
      <c r="C4" s="2"/>
      <c r="E4" s="2"/>
    </row>
    <row r="5" spans="1:4" ht="12.75">
      <c r="A5" s="2"/>
      <c r="B5" s="2"/>
      <c r="C5" s="2"/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295</v>
      </c>
      <c r="B13" s="206"/>
      <c r="C13" s="206"/>
      <c r="D13" s="206"/>
      <c r="E13" s="206"/>
    </row>
    <row r="14" spans="1:2" ht="12.75">
      <c r="A14" s="207" t="s">
        <v>298</v>
      </c>
      <c r="B14" s="207"/>
    </row>
    <row r="15" spans="1:2" ht="12.75">
      <c r="A15" s="207"/>
      <c r="B15" s="207"/>
    </row>
    <row r="16" ht="15" customHeight="1"/>
    <row r="17" spans="1:5" ht="15" customHeight="1">
      <c r="A17" s="329"/>
      <c r="B17" s="330"/>
      <c r="C17" s="331"/>
      <c r="D17" s="356"/>
      <c r="E17" s="351"/>
    </row>
    <row r="18" spans="1:5" ht="12.75">
      <c r="A18" s="333" t="s">
        <v>392</v>
      </c>
      <c r="B18" s="334" t="s">
        <v>393</v>
      </c>
      <c r="C18" s="335" t="s">
        <v>394</v>
      </c>
      <c r="D18" s="357" t="s">
        <v>115</v>
      </c>
      <c r="E18" s="358" t="s">
        <v>6</v>
      </c>
    </row>
    <row r="19" spans="1:5" ht="12.75">
      <c r="A19" s="337"/>
      <c r="B19" s="338"/>
      <c r="C19" s="280"/>
      <c r="D19" s="359"/>
      <c r="E19" s="360"/>
    </row>
    <row r="20" spans="1:5" ht="12.75">
      <c r="A20" s="329"/>
      <c r="B20" s="331"/>
      <c r="C20" s="331"/>
      <c r="D20" s="280"/>
      <c r="E20" s="361"/>
    </row>
    <row r="21" spans="1:5" ht="12.75">
      <c r="A21" s="342">
        <v>1</v>
      </c>
      <c r="B21" s="344"/>
      <c r="C21" s="344"/>
      <c r="D21" s="280" t="s">
        <v>395</v>
      </c>
      <c r="E21" s="352">
        <f>+E22</f>
        <v>52923000</v>
      </c>
    </row>
    <row r="22" spans="1:5" ht="12.75">
      <c r="A22" s="342"/>
      <c r="B22" s="344">
        <v>6</v>
      </c>
      <c r="C22" s="344"/>
      <c r="D22" s="280" t="s">
        <v>401</v>
      </c>
      <c r="E22" s="352">
        <v>52923000</v>
      </c>
    </row>
    <row r="23" spans="1:5" ht="12.75">
      <c r="A23" s="342"/>
      <c r="B23" s="344"/>
      <c r="C23" s="344"/>
      <c r="D23" s="280"/>
      <c r="E23" s="352"/>
    </row>
    <row r="24" spans="1:5" ht="12.75">
      <c r="A24" s="337"/>
      <c r="B24" s="280"/>
      <c r="C24" s="280"/>
      <c r="D24" s="280" t="s">
        <v>402</v>
      </c>
      <c r="E24" s="352">
        <v>35000</v>
      </c>
    </row>
    <row r="25" spans="1:5" ht="12.75">
      <c r="A25" s="337"/>
      <c r="B25" s="280"/>
      <c r="C25" s="280"/>
      <c r="D25" s="280"/>
      <c r="E25" s="352"/>
    </row>
    <row r="26" spans="1:5" ht="12.75">
      <c r="A26" s="337"/>
      <c r="B26" s="280"/>
      <c r="C26" s="280"/>
      <c r="D26" s="280"/>
      <c r="E26" s="352"/>
    </row>
    <row r="27" spans="1:5" ht="12.75" hidden="1">
      <c r="A27" s="337"/>
      <c r="B27" s="280"/>
      <c r="C27" s="280"/>
      <c r="D27" s="280"/>
      <c r="E27" s="352"/>
    </row>
    <row r="28" spans="1:5" ht="12.75">
      <c r="A28" s="337"/>
      <c r="B28" s="280"/>
      <c r="C28" s="280"/>
      <c r="D28" s="280"/>
      <c r="E28" s="352"/>
    </row>
    <row r="29" spans="1:5" ht="12.75">
      <c r="A29" s="345" t="s">
        <v>6</v>
      </c>
      <c r="B29" s="280"/>
      <c r="C29" s="346"/>
      <c r="D29" s="346"/>
      <c r="E29" s="352">
        <f>+E21+E24</f>
        <v>52958000</v>
      </c>
    </row>
    <row r="30" spans="1:5" ht="12.75">
      <c r="A30" s="347"/>
      <c r="B30" s="348"/>
      <c r="C30" s="348"/>
      <c r="D30" s="348"/>
      <c r="E30" s="353"/>
    </row>
    <row r="32" ht="12.75">
      <c r="A32" s="1" t="s">
        <v>283</v>
      </c>
    </row>
  </sheetData>
  <mergeCells count="2">
    <mergeCell ref="A10:E10"/>
    <mergeCell ref="A11:E11"/>
  </mergeCells>
  <printOptions/>
  <pageMargins left="0.945138888888889" right="0.3541666666666667" top="2.0472222222222225" bottom="0.9840277777777778" header="0.5118055555555556" footer="0.5118055555555556"/>
  <pageSetup horizontalDpi="300" verticalDpi="300" orientation="portrait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4"/>
  <sheetViews>
    <sheetView showGridLines="0" showZeros="0" zoomScale="60" zoomScaleNormal="60" workbookViewId="0" topLeftCell="A7">
      <selection activeCell="A34" sqref="A1:IV16384"/>
    </sheetView>
  </sheetViews>
  <sheetFormatPr defaultColWidth="11.421875" defaultRowHeight="12.75"/>
  <cols>
    <col min="1" max="1" width="12.421875" style="4" customWidth="1"/>
    <col min="2" max="2" width="15.28125" style="4" customWidth="1"/>
    <col min="3" max="3" width="15.57421875" style="4" customWidth="1"/>
    <col min="4" max="4" width="48.00390625" style="4" customWidth="1"/>
    <col min="5" max="5" width="18.7109375" style="4" customWidth="1"/>
    <col min="6" max="16384" width="11.57421875" style="4" customWidth="1"/>
  </cols>
  <sheetData>
    <row r="5" ht="12.75"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295</v>
      </c>
      <c r="B13" s="206"/>
      <c r="C13" s="206"/>
      <c r="D13" s="206"/>
      <c r="E13" s="206"/>
    </row>
    <row r="14" spans="1:2" ht="12.75">
      <c r="A14" s="207" t="s">
        <v>301</v>
      </c>
      <c r="B14" s="207"/>
    </row>
    <row r="15" spans="1:2" ht="12.75">
      <c r="A15" s="207"/>
      <c r="B15" s="207"/>
    </row>
    <row r="16" ht="15" customHeight="1"/>
    <row r="17" spans="1:5" ht="15" customHeight="1">
      <c r="A17" s="329"/>
      <c r="B17" s="330"/>
      <c r="C17" s="331"/>
      <c r="D17" s="356"/>
      <c r="E17" s="351"/>
    </row>
    <row r="18" spans="1:5" ht="12.75">
      <c r="A18" s="333" t="s">
        <v>392</v>
      </c>
      <c r="B18" s="334" t="s">
        <v>393</v>
      </c>
      <c r="C18" s="335" t="s">
        <v>394</v>
      </c>
      <c r="D18" s="357" t="s">
        <v>115</v>
      </c>
      <c r="E18" s="358" t="s">
        <v>6</v>
      </c>
    </row>
    <row r="19" spans="1:5" ht="12.75">
      <c r="A19" s="337"/>
      <c r="B19" s="338"/>
      <c r="C19" s="280"/>
      <c r="D19" s="359"/>
      <c r="E19" s="361"/>
    </row>
    <row r="20" spans="1:5" ht="12.75">
      <c r="A20" s="329"/>
      <c r="B20" s="331"/>
      <c r="C20" s="331"/>
      <c r="D20" s="280"/>
      <c r="E20" s="351"/>
    </row>
    <row r="21" spans="1:5" ht="12.75">
      <c r="A21" s="342">
        <v>1</v>
      </c>
      <c r="B21" s="344"/>
      <c r="C21" s="344"/>
      <c r="D21" s="280" t="s">
        <v>395</v>
      </c>
      <c r="E21" s="352">
        <f>E22</f>
        <v>30995000</v>
      </c>
    </row>
    <row r="22" spans="1:5" ht="12.75">
      <c r="A22" s="342"/>
      <c r="B22" s="344">
        <v>5</v>
      </c>
      <c r="C22" s="344"/>
      <c r="D22" s="280" t="s">
        <v>403</v>
      </c>
      <c r="E22" s="352">
        <v>30995000</v>
      </c>
    </row>
    <row r="23" spans="1:5" ht="12.75">
      <c r="A23" s="342"/>
      <c r="B23" s="344"/>
      <c r="C23" s="344"/>
      <c r="D23" s="280"/>
      <c r="E23" s="352"/>
    </row>
    <row r="24" spans="1:5" ht="12.75">
      <c r="A24" s="342">
        <v>4</v>
      </c>
      <c r="B24" s="344"/>
      <c r="C24" s="344"/>
      <c r="D24" s="280" t="s">
        <v>404</v>
      </c>
      <c r="E24" s="352">
        <f>E25</f>
        <v>2031317000</v>
      </c>
    </row>
    <row r="25" spans="1:5" ht="12.75">
      <c r="A25" s="342"/>
      <c r="B25" s="344">
        <v>7</v>
      </c>
      <c r="C25" s="344"/>
      <c r="D25" s="362" t="s">
        <v>405</v>
      </c>
      <c r="E25" s="352">
        <v>2031317000</v>
      </c>
    </row>
    <row r="26" spans="1:5" ht="12.75">
      <c r="A26" s="342"/>
      <c r="B26" s="363"/>
      <c r="C26" s="344"/>
      <c r="E26" s="361"/>
    </row>
    <row r="27" spans="1:5" ht="12.75">
      <c r="A27" s="337"/>
      <c r="B27" s="280"/>
      <c r="C27" s="280"/>
      <c r="D27" s="280" t="s">
        <v>402</v>
      </c>
      <c r="E27" s="352">
        <v>249688000</v>
      </c>
    </row>
    <row r="28" spans="1:5" ht="12.75">
      <c r="A28" s="337"/>
      <c r="B28" s="280"/>
      <c r="C28" s="280"/>
      <c r="D28" s="280"/>
      <c r="E28" s="352"/>
    </row>
    <row r="29" spans="1:5" ht="12.75">
      <c r="A29" s="337"/>
      <c r="B29" s="280"/>
      <c r="C29" s="280"/>
      <c r="D29" s="280"/>
      <c r="E29" s="352"/>
    </row>
    <row r="30" spans="1:5" ht="12.75">
      <c r="A30" s="337"/>
      <c r="B30" s="280"/>
      <c r="C30" s="280"/>
      <c r="D30" s="280"/>
      <c r="E30" s="352"/>
    </row>
    <row r="31" spans="1:5" ht="12.75">
      <c r="A31" s="345" t="s">
        <v>6</v>
      </c>
      <c r="B31" s="280"/>
      <c r="C31" s="280"/>
      <c r="D31" s="346"/>
      <c r="E31" s="352">
        <f>E21+E24+E27</f>
        <v>2312000000</v>
      </c>
    </row>
    <row r="32" spans="1:5" ht="12.75">
      <c r="A32" s="347"/>
      <c r="B32" s="348"/>
      <c r="C32" s="348"/>
      <c r="D32" s="348"/>
      <c r="E32" s="364"/>
    </row>
    <row r="34" ht="12.75">
      <c r="A34" s="1" t="s">
        <v>283</v>
      </c>
    </row>
  </sheetData>
  <mergeCells count="2">
    <mergeCell ref="A10:E10"/>
    <mergeCell ref="A11:E11"/>
  </mergeCells>
  <printOptions/>
  <pageMargins left="1.0631944444444446" right="0.7479166666666667" top="2.0076388888888888" bottom="0.9840277777777778" header="0.5118055555555556" footer="0.5118055555555556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8"/>
  <sheetViews>
    <sheetView showGridLines="0" showZeros="0" zoomScale="60" zoomScaleNormal="60" workbookViewId="0" topLeftCell="A1">
      <selection activeCell="A42" sqref="A1:IV16384"/>
    </sheetView>
  </sheetViews>
  <sheetFormatPr defaultColWidth="11.421875" defaultRowHeight="12.75"/>
  <cols>
    <col min="1" max="1" width="43.28125" style="1" customWidth="1"/>
    <col min="2" max="2" width="19.421875" style="2" customWidth="1"/>
    <col min="3" max="3" width="17.00390625" style="67" customWidth="1"/>
    <col min="4" max="4" width="13.7109375" style="2" customWidth="1"/>
    <col min="5" max="5" width="12.7109375" style="2" customWidth="1"/>
    <col min="6" max="6" width="15.28125" style="2" customWidth="1"/>
    <col min="7" max="7" width="9.28125" style="2" customWidth="1"/>
    <col min="8" max="8" width="11.421875" style="2" customWidth="1"/>
    <col min="9" max="9" width="9.7109375" style="2" customWidth="1"/>
    <col min="10" max="10" width="15.28125" style="2" customWidth="1"/>
    <col min="11" max="16384" width="11.421875" style="2" customWidth="1"/>
  </cols>
  <sheetData>
    <row r="1" spans="2:11" ht="12.75">
      <c r="B1" s="67"/>
      <c r="D1" s="67"/>
      <c r="E1" s="67"/>
      <c r="F1" s="67"/>
      <c r="G1" s="67"/>
      <c r="H1" s="67"/>
      <c r="I1" s="67"/>
      <c r="J1" s="67"/>
      <c r="K1" s="67"/>
    </row>
    <row r="2" spans="2:11" ht="12.75">
      <c r="B2" s="67"/>
      <c r="D2" s="67"/>
      <c r="E2" s="67"/>
      <c r="F2" s="67"/>
      <c r="G2" s="67"/>
      <c r="H2" s="67"/>
      <c r="I2" s="67"/>
      <c r="J2" s="67"/>
      <c r="K2" s="67"/>
    </row>
    <row r="3" spans="2:11" ht="12.75">
      <c r="B3" s="67"/>
      <c r="D3" s="67"/>
      <c r="E3" s="67"/>
      <c r="F3" s="67"/>
      <c r="G3" s="3" t="s">
        <v>68</v>
      </c>
      <c r="J3" s="67"/>
      <c r="K3" s="67"/>
    </row>
    <row r="4" spans="2:11" ht="12" customHeight="1">
      <c r="B4" s="67"/>
      <c r="D4" s="67"/>
      <c r="E4" s="67"/>
      <c r="F4" s="67"/>
      <c r="G4" s="3" t="s">
        <v>69</v>
      </c>
      <c r="J4" s="67"/>
      <c r="K4" s="67"/>
    </row>
    <row r="5" spans="2:11" ht="12.75">
      <c r="B5" s="67"/>
      <c r="D5" s="67"/>
      <c r="E5" s="67"/>
      <c r="F5" s="67"/>
      <c r="G5" s="4"/>
      <c r="I5" s="67"/>
      <c r="J5" s="67"/>
      <c r="K5" s="67"/>
    </row>
    <row r="6" spans="2:11" ht="12.75">
      <c r="B6" s="67"/>
      <c r="D6" s="67"/>
      <c r="E6" s="67"/>
      <c r="F6" s="67"/>
      <c r="G6" s="4"/>
      <c r="I6" s="67"/>
      <c r="J6" s="67"/>
      <c r="K6" s="67"/>
    </row>
    <row r="7" spans="1:11" s="70" customFormat="1" ht="12.75">
      <c r="A7" s="410" t="s">
        <v>2</v>
      </c>
      <c r="B7" s="410"/>
      <c r="C7" s="410"/>
      <c r="D7" s="410"/>
      <c r="E7" s="410"/>
      <c r="F7" s="410"/>
      <c r="G7" s="410"/>
      <c r="H7" s="410"/>
      <c r="I7" s="410"/>
      <c r="J7" s="410"/>
      <c r="K7" s="69"/>
    </row>
    <row r="8" spans="1:11" s="70" customFormat="1" ht="18" customHeight="1">
      <c r="A8" s="407" t="s">
        <v>70</v>
      </c>
      <c r="B8" s="407"/>
      <c r="C8" s="407"/>
      <c r="D8" s="407"/>
      <c r="E8" s="407"/>
      <c r="F8" s="407"/>
      <c r="G8" s="407"/>
      <c r="H8" s="407"/>
      <c r="I8" s="407"/>
      <c r="J8" s="407"/>
      <c r="K8" s="69"/>
    </row>
    <row r="9" spans="1:11" ht="18" customHeight="1">
      <c r="A9" s="5"/>
      <c r="B9" s="68"/>
      <c r="C9" s="68"/>
      <c r="D9" s="68"/>
      <c r="E9" s="68"/>
      <c r="F9" s="68"/>
      <c r="G9" s="68"/>
      <c r="H9" s="71"/>
      <c r="I9" s="71"/>
      <c r="J9" s="71"/>
      <c r="K9" s="67"/>
    </row>
    <row r="10" spans="1:11" ht="18" customHeight="1">
      <c r="A10" s="72"/>
      <c r="B10" s="411" t="s">
        <v>71</v>
      </c>
      <c r="C10" s="411"/>
      <c r="D10" s="411"/>
      <c r="E10" s="411"/>
      <c r="F10" s="411"/>
      <c r="G10" s="411"/>
      <c r="H10" s="411"/>
      <c r="I10" s="411"/>
      <c r="J10" s="73"/>
      <c r="K10" s="67"/>
    </row>
    <row r="11" spans="1:49" s="83" customFormat="1" ht="44.25" customHeight="1">
      <c r="A11" s="74" t="s">
        <v>72</v>
      </c>
      <c r="B11" s="75" t="s">
        <v>73</v>
      </c>
      <c r="C11" s="76" t="s">
        <v>74</v>
      </c>
      <c r="D11" s="77" t="s">
        <v>75</v>
      </c>
      <c r="E11" s="78" t="s">
        <v>76</v>
      </c>
      <c r="F11" s="78" t="s">
        <v>77</v>
      </c>
      <c r="G11" s="78" t="s">
        <v>78</v>
      </c>
      <c r="H11" s="78" t="s">
        <v>79</v>
      </c>
      <c r="I11" s="79" t="s">
        <v>80</v>
      </c>
      <c r="J11" s="80" t="s">
        <v>6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</row>
    <row r="12" spans="1:11" ht="27.75" customHeight="1">
      <c r="A12" s="84" t="s">
        <v>81</v>
      </c>
      <c r="B12" s="85">
        <f>B13+B15+B19+B21+B24+B27+B25</f>
        <v>375248000</v>
      </c>
      <c r="C12" s="85">
        <f aca="true" t="shared" si="0" ref="C12:I12">C13+C15+C19+C21+C24+C27</f>
        <v>2628893000</v>
      </c>
      <c r="D12" s="85">
        <f t="shared" si="0"/>
        <v>0</v>
      </c>
      <c r="E12" s="85">
        <f t="shared" si="0"/>
        <v>0</v>
      </c>
      <c r="F12" s="85">
        <f t="shared" si="0"/>
        <v>40000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6">
        <f aca="true" t="shared" si="1" ref="J12:J40">B12+C12+D12+E12+F12+G12+H12+I12</f>
        <v>3004181000</v>
      </c>
      <c r="K12" s="67"/>
    </row>
    <row r="13" spans="1:11" ht="12.75">
      <c r="A13" s="21" t="s">
        <v>82</v>
      </c>
      <c r="B13" s="87">
        <f aca="true" t="shared" si="2" ref="B13:I13">+B14</f>
        <v>0</v>
      </c>
      <c r="C13" s="87">
        <f t="shared" si="2"/>
        <v>270084000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6">
        <f t="shared" si="1"/>
        <v>270084000</v>
      </c>
      <c r="K13" s="67"/>
    </row>
    <row r="14" spans="1:11" ht="12.75">
      <c r="A14" s="21" t="s">
        <v>83</v>
      </c>
      <c r="B14" s="87"/>
      <c r="C14" s="87">
        <v>270084000</v>
      </c>
      <c r="D14" s="87"/>
      <c r="E14" s="87"/>
      <c r="F14" s="87"/>
      <c r="G14" s="87"/>
      <c r="H14" s="87"/>
      <c r="I14" s="87"/>
      <c r="J14" s="86">
        <f t="shared" si="1"/>
        <v>270084000</v>
      </c>
      <c r="K14" s="67"/>
    </row>
    <row r="15" spans="1:11" ht="12.75">
      <c r="A15" s="21" t="s">
        <v>84</v>
      </c>
      <c r="B15" s="87"/>
      <c r="C15" s="87">
        <f>+C16+C17+C18</f>
        <v>1980160550</v>
      </c>
      <c r="D15" s="87">
        <f aca="true" t="shared" si="3" ref="D15:I15">SUM(D16:D18)</f>
        <v>0</v>
      </c>
      <c r="E15" s="87">
        <f t="shared" si="3"/>
        <v>0</v>
      </c>
      <c r="F15" s="87">
        <f t="shared" si="3"/>
        <v>0</v>
      </c>
      <c r="G15" s="87">
        <f t="shared" si="3"/>
        <v>0</v>
      </c>
      <c r="H15" s="87">
        <f t="shared" si="3"/>
        <v>0</v>
      </c>
      <c r="I15" s="87">
        <f t="shared" si="3"/>
        <v>0</v>
      </c>
      <c r="J15" s="86">
        <f t="shared" si="1"/>
        <v>1980160550</v>
      </c>
      <c r="K15" s="67"/>
    </row>
    <row r="16" spans="1:11" ht="12.75">
      <c r="A16" s="21" t="s">
        <v>85</v>
      </c>
      <c r="B16" s="87"/>
      <c r="C16" s="87">
        <v>17325000</v>
      </c>
      <c r="D16" s="87"/>
      <c r="E16" s="87"/>
      <c r="F16" s="87"/>
      <c r="G16" s="87"/>
      <c r="H16" s="87"/>
      <c r="I16" s="87"/>
      <c r="J16" s="86">
        <f t="shared" si="1"/>
        <v>17325000</v>
      </c>
      <c r="K16" s="67"/>
    </row>
    <row r="17" spans="1:11" ht="12.75">
      <c r="A17" s="21" t="s">
        <v>86</v>
      </c>
      <c r="B17" s="87"/>
      <c r="C17" s="87">
        <v>11700000</v>
      </c>
      <c r="D17" s="87"/>
      <c r="E17" s="87"/>
      <c r="F17" s="87"/>
      <c r="G17" s="87"/>
      <c r="H17" s="87"/>
      <c r="I17" s="87"/>
      <c r="J17" s="86">
        <f t="shared" si="1"/>
        <v>11700000</v>
      </c>
      <c r="K17" s="67"/>
    </row>
    <row r="18" spans="1:11" ht="12.75">
      <c r="A18" s="21" t="s">
        <v>87</v>
      </c>
      <c r="B18" s="87"/>
      <c r="C18" s="87">
        <v>1951135550</v>
      </c>
      <c r="D18" s="87"/>
      <c r="E18" s="87"/>
      <c r="F18" s="87"/>
      <c r="G18" s="87"/>
      <c r="H18" s="87"/>
      <c r="I18" s="87"/>
      <c r="J18" s="86">
        <f t="shared" si="1"/>
        <v>1951135550</v>
      </c>
      <c r="K18" s="67"/>
    </row>
    <row r="19" spans="1:11" ht="12.75">
      <c r="A19" s="21" t="s">
        <v>88</v>
      </c>
      <c r="B19" s="87">
        <f aca="true" t="shared" si="4" ref="B19:I19">+B20</f>
        <v>0</v>
      </c>
      <c r="C19" s="87">
        <f t="shared" si="4"/>
        <v>8627450</v>
      </c>
      <c r="D19" s="87">
        <f t="shared" si="4"/>
        <v>0</v>
      </c>
      <c r="E19" s="87">
        <f t="shared" si="4"/>
        <v>0</v>
      </c>
      <c r="F19" s="87">
        <f t="shared" si="4"/>
        <v>0</v>
      </c>
      <c r="G19" s="87">
        <f t="shared" si="4"/>
        <v>0</v>
      </c>
      <c r="H19" s="87">
        <f t="shared" si="4"/>
        <v>0</v>
      </c>
      <c r="I19" s="87">
        <f t="shared" si="4"/>
        <v>0</v>
      </c>
      <c r="J19" s="86">
        <f t="shared" si="1"/>
        <v>8627450</v>
      </c>
      <c r="K19" s="67"/>
    </row>
    <row r="20" spans="1:11" ht="15" customHeight="1">
      <c r="A20" s="21" t="s">
        <v>89</v>
      </c>
      <c r="B20" s="87"/>
      <c r="C20" s="87">
        <v>8627450</v>
      </c>
      <c r="D20" s="87"/>
      <c r="E20" s="87"/>
      <c r="F20" s="87"/>
      <c r="G20" s="87"/>
      <c r="H20" s="87"/>
      <c r="I20" s="87"/>
      <c r="J20" s="86">
        <f t="shared" si="1"/>
        <v>8627450</v>
      </c>
      <c r="K20" s="67"/>
    </row>
    <row r="21" spans="1:11" ht="12.75">
      <c r="A21" s="21" t="s">
        <v>90</v>
      </c>
      <c r="B21" s="87">
        <f>+B23</f>
        <v>0</v>
      </c>
      <c r="C21" s="87">
        <f>+C23+C22</f>
        <v>221000</v>
      </c>
      <c r="D21" s="87">
        <f aca="true" t="shared" si="5" ref="D21:I21">+D23</f>
        <v>0</v>
      </c>
      <c r="E21" s="87">
        <f t="shared" si="5"/>
        <v>0</v>
      </c>
      <c r="F21" s="87">
        <f t="shared" si="5"/>
        <v>0</v>
      </c>
      <c r="G21" s="87">
        <f t="shared" si="5"/>
        <v>0</v>
      </c>
      <c r="H21" s="87">
        <f t="shared" si="5"/>
        <v>0</v>
      </c>
      <c r="I21" s="87">
        <f t="shared" si="5"/>
        <v>0</v>
      </c>
      <c r="J21" s="86">
        <f t="shared" si="1"/>
        <v>221000</v>
      </c>
      <c r="K21" s="67"/>
    </row>
    <row r="22" spans="1:11" ht="12.75">
      <c r="A22" s="21" t="s">
        <v>91</v>
      </c>
      <c r="B22" s="87"/>
      <c r="C22" s="87"/>
      <c r="D22" s="87"/>
      <c r="E22" s="87"/>
      <c r="F22" s="87"/>
      <c r="G22" s="87"/>
      <c r="H22" s="87"/>
      <c r="I22" s="87"/>
      <c r="J22" s="86">
        <f t="shared" si="1"/>
        <v>0</v>
      </c>
      <c r="K22" s="67"/>
    </row>
    <row r="23" spans="1:11" ht="12.75">
      <c r="A23" s="21" t="s">
        <v>92</v>
      </c>
      <c r="B23" s="87"/>
      <c r="C23" s="87">
        <v>221000</v>
      </c>
      <c r="D23" s="87"/>
      <c r="E23" s="87"/>
      <c r="F23" s="87"/>
      <c r="G23" s="87"/>
      <c r="H23" s="87"/>
      <c r="I23" s="87"/>
      <c r="J23" s="86">
        <f t="shared" si="1"/>
        <v>221000</v>
      </c>
      <c r="K23" s="67"/>
    </row>
    <row r="24" spans="1:11" ht="12.75">
      <c r="A24" s="21" t="s">
        <v>93</v>
      </c>
      <c r="B24" s="87">
        <f aca="true" t="shared" si="6" ref="B24:I24">B25+B26</f>
        <v>0</v>
      </c>
      <c r="C24" s="87">
        <f t="shared" si="6"/>
        <v>369800000</v>
      </c>
      <c r="D24" s="87">
        <f t="shared" si="6"/>
        <v>0</v>
      </c>
      <c r="E24" s="87">
        <f t="shared" si="6"/>
        <v>0</v>
      </c>
      <c r="F24" s="87">
        <f t="shared" si="6"/>
        <v>40000</v>
      </c>
      <c r="G24" s="87">
        <f t="shared" si="6"/>
        <v>0</v>
      </c>
      <c r="H24" s="87">
        <f t="shared" si="6"/>
        <v>0</v>
      </c>
      <c r="I24" s="87">
        <f t="shared" si="6"/>
        <v>0</v>
      </c>
      <c r="J24" s="86">
        <f t="shared" si="1"/>
        <v>369840000</v>
      </c>
      <c r="K24" s="67"/>
    </row>
    <row r="25" spans="1:11" ht="12.75">
      <c r="A25" s="21" t="s">
        <v>94</v>
      </c>
      <c r="B25" s="87"/>
      <c r="C25" s="87">
        <v>5900000</v>
      </c>
      <c r="D25" s="87"/>
      <c r="E25" s="87"/>
      <c r="F25" s="87"/>
      <c r="G25" s="87"/>
      <c r="H25" s="87"/>
      <c r="I25" s="87"/>
      <c r="J25" s="86">
        <f t="shared" si="1"/>
        <v>5900000</v>
      </c>
      <c r="K25" s="67"/>
    </row>
    <row r="26" spans="1:11" ht="12.75">
      <c r="A26" s="21" t="s">
        <v>95</v>
      </c>
      <c r="B26" s="87"/>
      <c r="C26" s="87">
        <v>363900000</v>
      </c>
      <c r="D26" s="87"/>
      <c r="E26" s="87"/>
      <c r="F26" s="87">
        <v>40000</v>
      </c>
      <c r="G26" s="87"/>
      <c r="H26" s="87"/>
      <c r="I26" s="87"/>
      <c r="J26" s="86">
        <f t="shared" si="1"/>
        <v>363940000</v>
      </c>
      <c r="K26" s="67"/>
    </row>
    <row r="27" spans="1:11" ht="12.75">
      <c r="A27" s="21" t="s">
        <v>96</v>
      </c>
      <c r="B27" s="87">
        <f aca="true" t="shared" si="7" ref="B27:I27">B28</f>
        <v>375248000</v>
      </c>
      <c r="C27" s="87">
        <f t="shared" si="7"/>
        <v>0</v>
      </c>
      <c r="D27" s="87">
        <f t="shared" si="7"/>
        <v>0</v>
      </c>
      <c r="E27" s="87">
        <f t="shared" si="7"/>
        <v>0</v>
      </c>
      <c r="F27" s="87">
        <f t="shared" si="7"/>
        <v>0</v>
      </c>
      <c r="G27" s="87">
        <f t="shared" si="7"/>
        <v>0</v>
      </c>
      <c r="H27" s="87">
        <f t="shared" si="7"/>
        <v>0</v>
      </c>
      <c r="I27" s="87">
        <f t="shared" si="7"/>
        <v>0</v>
      </c>
      <c r="J27" s="86">
        <f t="shared" si="1"/>
        <v>375248000</v>
      </c>
      <c r="K27" s="67"/>
    </row>
    <row r="28" spans="1:11" ht="12.75">
      <c r="A28" s="21" t="s">
        <v>97</v>
      </c>
      <c r="B28" s="87">
        <v>375248000</v>
      </c>
      <c r="C28" s="87"/>
      <c r="D28" s="87"/>
      <c r="E28" s="87"/>
      <c r="F28" s="87"/>
      <c r="G28" s="87"/>
      <c r="H28" s="87"/>
      <c r="I28" s="87"/>
      <c r="J28" s="86">
        <f t="shared" si="1"/>
        <v>375248000</v>
      </c>
      <c r="K28" s="67"/>
    </row>
    <row r="29" spans="1:11" ht="12.75">
      <c r="A29" s="21"/>
      <c r="B29" s="87"/>
      <c r="C29" s="87"/>
      <c r="D29" s="87"/>
      <c r="E29" s="87"/>
      <c r="F29" s="87"/>
      <c r="G29" s="87"/>
      <c r="H29" s="87"/>
      <c r="I29" s="87"/>
      <c r="J29" s="86">
        <f t="shared" si="1"/>
        <v>0</v>
      </c>
      <c r="K29" s="67"/>
    </row>
    <row r="30" spans="1:11" ht="12.75">
      <c r="A30" s="21" t="s">
        <v>98</v>
      </c>
      <c r="B30" s="87">
        <f>B31+B36+B38</f>
        <v>253752340</v>
      </c>
      <c r="C30" s="87">
        <f>C31+C36+C38</f>
        <v>96000000</v>
      </c>
      <c r="D30" s="87">
        <f>D31+D36+D38</f>
        <v>0</v>
      </c>
      <c r="E30" s="87">
        <f>E31+E36+E38</f>
        <v>0</v>
      </c>
      <c r="F30" s="87">
        <f>F31+F33+F38</f>
        <v>346000000</v>
      </c>
      <c r="G30" s="87">
        <f>G31+G36+G38</f>
        <v>0</v>
      </c>
      <c r="H30" s="87">
        <f>H31+H33</f>
        <v>0</v>
      </c>
      <c r="I30" s="87">
        <f>I31+I36+I38</f>
        <v>0</v>
      </c>
      <c r="J30" s="86">
        <f t="shared" si="1"/>
        <v>695752340</v>
      </c>
      <c r="K30" s="67"/>
    </row>
    <row r="31" spans="1:11" ht="12.75" hidden="1">
      <c r="A31" s="21" t="s">
        <v>99</v>
      </c>
      <c r="B31" s="87">
        <f>B32</f>
        <v>0</v>
      </c>
      <c r="C31" s="87">
        <f>+C32</f>
        <v>0</v>
      </c>
      <c r="D31" s="87">
        <f aca="true" t="shared" si="8" ref="D31:I31">D32</f>
        <v>0</v>
      </c>
      <c r="E31" s="87">
        <f t="shared" si="8"/>
        <v>0</v>
      </c>
      <c r="F31" s="87">
        <f t="shared" si="8"/>
        <v>0</v>
      </c>
      <c r="G31" s="87">
        <f t="shared" si="8"/>
        <v>0</v>
      </c>
      <c r="H31" s="87">
        <f t="shared" si="8"/>
        <v>0</v>
      </c>
      <c r="I31" s="87">
        <f t="shared" si="8"/>
        <v>0</v>
      </c>
      <c r="J31" s="86">
        <f t="shared" si="1"/>
        <v>0</v>
      </c>
      <c r="K31" s="67"/>
    </row>
    <row r="32" spans="1:11" ht="12.75" hidden="1">
      <c r="A32" s="21" t="s">
        <v>100</v>
      </c>
      <c r="B32" s="87"/>
      <c r="C32" s="87"/>
      <c r="D32" s="87"/>
      <c r="E32" s="87"/>
      <c r="F32" s="87"/>
      <c r="G32" s="87"/>
      <c r="H32" s="87"/>
      <c r="I32" s="87"/>
      <c r="J32" s="86">
        <f t="shared" si="1"/>
        <v>0</v>
      </c>
      <c r="K32" s="67"/>
    </row>
    <row r="33" spans="1:11" ht="12.75">
      <c r="A33" s="21" t="s">
        <v>101</v>
      </c>
      <c r="B33" s="87">
        <f aca="true" t="shared" si="9" ref="B33:I33">+B34+B35</f>
        <v>0</v>
      </c>
      <c r="C33" s="87">
        <f t="shared" si="9"/>
        <v>0</v>
      </c>
      <c r="D33" s="87">
        <f t="shared" si="9"/>
        <v>0</v>
      </c>
      <c r="E33" s="87">
        <f t="shared" si="9"/>
        <v>0</v>
      </c>
      <c r="F33" s="87">
        <f t="shared" si="9"/>
        <v>83000000</v>
      </c>
      <c r="G33" s="87">
        <f t="shared" si="9"/>
        <v>0</v>
      </c>
      <c r="H33" s="87">
        <f t="shared" si="9"/>
        <v>0</v>
      </c>
      <c r="I33" s="87">
        <f t="shared" si="9"/>
        <v>0</v>
      </c>
      <c r="J33" s="86">
        <f t="shared" si="1"/>
        <v>83000000</v>
      </c>
      <c r="K33" s="67"/>
    </row>
    <row r="34" spans="1:11" ht="12.75" hidden="1">
      <c r="A34" s="21" t="s">
        <v>102</v>
      </c>
      <c r="B34" s="87"/>
      <c r="C34" s="87"/>
      <c r="D34" s="87"/>
      <c r="E34" s="87"/>
      <c r="F34" s="87"/>
      <c r="G34" s="87"/>
      <c r="H34" s="87"/>
      <c r="I34" s="87"/>
      <c r="J34" s="86">
        <f t="shared" si="1"/>
        <v>0</v>
      </c>
      <c r="K34" s="67"/>
    </row>
    <row r="35" spans="1:11" ht="12.75">
      <c r="A35" s="21" t="s">
        <v>103</v>
      </c>
      <c r="B35" s="87"/>
      <c r="C35" s="87"/>
      <c r="D35" s="87"/>
      <c r="E35" s="87"/>
      <c r="F35" s="87">
        <v>83000000</v>
      </c>
      <c r="G35" s="87"/>
      <c r="H35" s="87"/>
      <c r="I35" s="87"/>
      <c r="J35" s="86">
        <f t="shared" si="1"/>
        <v>83000000</v>
      </c>
      <c r="K35" s="67"/>
    </row>
    <row r="36" spans="1:11" ht="12.75">
      <c r="A36" s="21" t="s">
        <v>104</v>
      </c>
      <c r="B36" s="87">
        <f aca="true" t="shared" si="10" ref="B36:I36">B37</f>
        <v>0</v>
      </c>
      <c r="C36" s="87">
        <f t="shared" si="10"/>
        <v>96000000</v>
      </c>
      <c r="D36" s="87">
        <f t="shared" si="10"/>
        <v>0</v>
      </c>
      <c r="E36" s="87">
        <f t="shared" si="10"/>
        <v>0</v>
      </c>
      <c r="F36" s="87">
        <f t="shared" si="10"/>
        <v>0</v>
      </c>
      <c r="G36" s="87">
        <f t="shared" si="10"/>
        <v>0</v>
      </c>
      <c r="H36" s="87">
        <f t="shared" si="10"/>
        <v>0</v>
      </c>
      <c r="I36" s="87">
        <f t="shared" si="10"/>
        <v>0</v>
      </c>
      <c r="J36" s="86">
        <f t="shared" si="1"/>
        <v>96000000</v>
      </c>
      <c r="K36" s="67"/>
    </row>
    <row r="37" spans="1:11" ht="12.75">
      <c r="A37" s="21" t="s">
        <v>105</v>
      </c>
      <c r="B37" s="87"/>
      <c r="C37" s="87">
        <v>96000000</v>
      </c>
      <c r="D37" s="87"/>
      <c r="E37" s="87"/>
      <c r="F37" s="87"/>
      <c r="G37" s="87"/>
      <c r="H37" s="87"/>
      <c r="I37" s="87"/>
      <c r="J37" s="86">
        <f t="shared" si="1"/>
        <v>96000000</v>
      </c>
      <c r="K37" s="67"/>
    </row>
    <row r="38" spans="1:11" ht="12.75">
      <c r="A38" s="21" t="s">
        <v>106</v>
      </c>
      <c r="B38" s="87">
        <f aca="true" t="shared" si="11" ref="B38:I38">B39</f>
        <v>253752340</v>
      </c>
      <c r="C38" s="87">
        <f t="shared" si="11"/>
        <v>0</v>
      </c>
      <c r="D38" s="87">
        <f t="shared" si="11"/>
        <v>0</v>
      </c>
      <c r="E38" s="87">
        <f t="shared" si="11"/>
        <v>0</v>
      </c>
      <c r="F38" s="87">
        <f t="shared" si="11"/>
        <v>263000000</v>
      </c>
      <c r="G38" s="87">
        <f t="shared" si="11"/>
        <v>0</v>
      </c>
      <c r="H38" s="87">
        <f t="shared" si="11"/>
        <v>0</v>
      </c>
      <c r="I38" s="87">
        <f t="shared" si="11"/>
        <v>0</v>
      </c>
      <c r="J38" s="86">
        <f t="shared" si="1"/>
        <v>516752340</v>
      </c>
      <c r="K38" s="67"/>
    </row>
    <row r="39" spans="1:11" ht="12.75">
      <c r="A39" s="42" t="s">
        <v>107</v>
      </c>
      <c r="B39" s="87">
        <v>253752340</v>
      </c>
      <c r="C39" s="87"/>
      <c r="D39" s="87"/>
      <c r="E39" s="87"/>
      <c r="F39" s="87">
        <v>263000000</v>
      </c>
      <c r="G39" s="87"/>
      <c r="H39" s="87"/>
      <c r="I39" s="87"/>
      <c r="J39" s="86">
        <f t="shared" si="1"/>
        <v>516752340</v>
      </c>
      <c r="K39" s="67"/>
    </row>
    <row r="40" spans="1:11" ht="12.75">
      <c r="A40" s="42"/>
      <c r="B40" s="87"/>
      <c r="C40" s="87"/>
      <c r="D40" s="87"/>
      <c r="E40" s="87"/>
      <c r="F40" s="87"/>
      <c r="G40" s="87"/>
      <c r="H40" s="87"/>
      <c r="I40" s="87"/>
      <c r="J40" s="86">
        <f t="shared" si="1"/>
        <v>0</v>
      </c>
      <c r="K40" s="67"/>
    </row>
    <row r="41" spans="1:11" ht="12.75">
      <c r="A41" s="88" t="s">
        <v>6</v>
      </c>
      <c r="B41" s="89">
        <f aca="true" t="shared" si="12" ref="B41:J41">B12+B30</f>
        <v>629000340</v>
      </c>
      <c r="C41" s="89">
        <f t="shared" si="12"/>
        <v>2724893000</v>
      </c>
      <c r="D41" s="89">
        <f t="shared" si="12"/>
        <v>0</v>
      </c>
      <c r="E41" s="89">
        <f t="shared" si="12"/>
        <v>0</v>
      </c>
      <c r="F41" s="89">
        <f t="shared" si="12"/>
        <v>346040000</v>
      </c>
      <c r="G41" s="89">
        <f t="shared" si="12"/>
        <v>0</v>
      </c>
      <c r="H41" s="89">
        <f t="shared" si="12"/>
        <v>0</v>
      </c>
      <c r="I41" s="89">
        <f t="shared" si="12"/>
        <v>0</v>
      </c>
      <c r="J41" s="90">
        <f t="shared" si="12"/>
        <v>3699933340</v>
      </c>
      <c r="K41" s="67"/>
    </row>
    <row r="42" spans="2:11" ht="12.75">
      <c r="B42" s="67"/>
      <c r="D42" s="67"/>
      <c r="E42" s="67"/>
      <c r="F42" s="67"/>
      <c r="G42" s="67"/>
      <c r="H42" s="67"/>
      <c r="I42" s="67"/>
      <c r="J42" s="67"/>
      <c r="K42" s="67"/>
    </row>
    <row r="43" spans="1:11" ht="12.75">
      <c r="A43" s="1" t="s">
        <v>108</v>
      </c>
      <c r="B43" s="67"/>
      <c r="D43" s="67"/>
      <c r="E43" s="67"/>
      <c r="F43" s="67"/>
      <c r="G43" s="67"/>
      <c r="H43" s="67"/>
      <c r="I43" s="67"/>
      <c r="J43" s="67"/>
      <c r="K43" s="67"/>
    </row>
    <row r="44" spans="2:11" ht="12.75">
      <c r="B44" s="67"/>
      <c r="D44" s="67"/>
      <c r="E44" s="67"/>
      <c r="F44" s="67"/>
      <c r="G44" s="67"/>
      <c r="H44" s="67"/>
      <c r="I44" s="67"/>
      <c r="J44" s="67"/>
      <c r="K44" s="67"/>
    </row>
    <row r="45" spans="2:11" ht="12.75">
      <c r="B45" s="67"/>
      <c r="D45" s="67"/>
      <c r="E45" s="67"/>
      <c r="F45" s="67"/>
      <c r="G45" s="67"/>
      <c r="H45" s="67"/>
      <c r="I45" s="67"/>
      <c r="J45" s="67"/>
      <c r="K45" s="67"/>
    </row>
    <row r="46" spans="2:11" ht="12.75">
      <c r="B46" s="67"/>
      <c r="D46" s="67"/>
      <c r="E46" s="67"/>
      <c r="F46" s="67"/>
      <c r="G46" s="67"/>
      <c r="H46" s="67"/>
      <c r="I46" s="67"/>
      <c r="J46" s="67"/>
      <c r="K46" s="67"/>
    </row>
    <row r="47" spans="2:11" ht="12.75">
      <c r="B47" s="67"/>
      <c r="D47" s="67"/>
      <c r="E47" s="67"/>
      <c r="F47" s="67"/>
      <c r="G47" s="67"/>
      <c r="H47" s="67"/>
      <c r="I47" s="67"/>
      <c r="J47" s="67"/>
      <c r="K47" s="67"/>
    </row>
    <row r="48" spans="2:11" ht="12.75">
      <c r="B48" s="67"/>
      <c r="D48" s="67"/>
      <c r="E48" s="67"/>
      <c r="F48" s="67"/>
      <c r="G48" s="67"/>
      <c r="H48" s="67"/>
      <c r="I48" s="67"/>
      <c r="J48" s="67"/>
      <c r="K48" s="67"/>
    </row>
    <row r="49" spans="2:11" ht="12.75">
      <c r="B49" s="67"/>
      <c r="D49" s="67"/>
      <c r="E49" s="67"/>
      <c r="F49" s="67"/>
      <c r="G49" s="67"/>
      <c r="H49" s="67"/>
      <c r="I49" s="67"/>
      <c r="J49" s="67"/>
      <c r="K49" s="67"/>
    </row>
    <row r="50" spans="2:11" ht="12.75">
      <c r="B50" s="67"/>
      <c r="D50" s="67"/>
      <c r="E50" s="67"/>
      <c r="F50" s="67"/>
      <c r="G50" s="67"/>
      <c r="H50" s="67"/>
      <c r="I50" s="67"/>
      <c r="J50" s="67"/>
      <c r="K50" s="67"/>
    </row>
    <row r="51" spans="2:11" ht="12.75">
      <c r="B51" s="67"/>
      <c r="D51" s="67"/>
      <c r="E51" s="67"/>
      <c r="F51" s="67"/>
      <c r="G51" s="67"/>
      <c r="H51" s="67"/>
      <c r="I51" s="67"/>
      <c r="J51" s="67"/>
      <c r="K51" s="67"/>
    </row>
    <row r="52" spans="2:11" ht="12.75">
      <c r="B52" s="67"/>
      <c r="D52" s="67"/>
      <c r="E52" s="67"/>
      <c r="F52" s="67"/>
      <c r="G52" s="67"/>
      <c r="H52" s="67"/>
      <c r="I52" s="67"/>
      <c r="J52" s="67"/>
      <c r="K52" s="67"/>
    </row>
    <row r="53" spans="2:11" ht="12.75">
      <c r="B53" s="67"/>
      <c r="D53" s="67"/>
      <c r="E53" s="67"/>
      <c r="F53" s="67"/>
      <c r="G53" s="67"/>
      <c r="H53" s="67"/>
      <c r="I53" s="67"/>
      <c r="J53" s="67"/>
      <c r="K53" s="67"/>
    </row>
    <row r="54" spans="2:11" ht="12.75">
      <c r="B54" s="67"/>
      <c r="D54" s="67"/>
      <c r="E54" s="67"/>
      <c r="F54" s="67"/>
      <c r="G54" s="67"/>
      <c r="H54" s="67"/>
      <c r="I54" s="67"/>
      <c r="J54" s="67"/>
      <c r="K54" s="67"/>
    </row>
    <row r="55" spans="2:11" ht="12.75">
      <c r="B55" s="67"/>
      <c r="D55" s="67"/>
      <c r="E55" s="67"/>
      <c r="F55" s="67"/>
      <c r="G55" s="67"/>
      <c r="H55" s="67"/>
      <c r="I55" s="67"/>
      <c r="J55" s="67"/>
      <c r="K55" s="67"/>
    </row>
    <row r="56" spans="2:11" ht="12.75">
      <c r="B56" s="67"/>
      <c r="D56" s="67"/>
      <c r="E56" s="67"/>
      <c r="F56" s="67"/>
      <c r="G56" s="67"/>
      <c r="H56" s="67"/>
      <c r="I56" s="67"/>
      <c r="J56" s="67"/>
      <c r="K56" s="67"/>
    </row>
    <row r="57" spans="2:11" ht="12.75">
      <c r="B57" s="67"/>
      <c r="D57" s="67"/>
      <c r="E57" s="67"/>
      <c r="F57" s="67"/>
      <c r="G57" s="67"/>
      <c r="H57" s="67"/>
      <c r="I57" s="67"/>
      <c r="J57" s="67"/>
      <c r="K57" s="67"/>
    </row>
    <row r="58" spans="2:11" ht="12.75">
      <c r="B58" s="67"/>
      <c r="D58" s="67"/>
      <c r="E58" s="67"/>
      <c r="F58" s="67"/>
      <c r="G58" s="67"/>
      <c r="H58" s="67"/>
      <c r="I58" s="67"/>
      <c r="J58" s="67"/>
      <c r="K58" s="67"/>
    </row>
    <row r="59" spans="2:11" ht="12.75">
      <c r="B59" s="67"/>
      <c r="D59" s="67"/>
      <c r="E59" s="67"/>
      <c r="F59" s="67"/>
      <c r="G59" s="67"/>
      <c r="H59" s="67"/>
      <c r="I59" s="67"/>
      <c r="J59" s="67"/>
      <c r="K59" s="67"/>
    </row>
    <row r="60" spans="2:11" ht="12.75">
      <c r="B60" s="67"/>
      <c r="D60" s="67"/>
      <c r="E60" s="67"/>
      <c r="F60" s="67"/>
      <c r="G60" s="67"/>
      <c r="H60" s="67"/>
      <c r="I60" s="67"/>
      <c r="J60" s="67"/>
      <c r="K60" s="67"/>
    </row>
    <row r="61" spans="2:11" ht="12.75">
      <c r="B61" s="67"/>
      <c r="D61" s="67"/>
      <c r="E61" s="67"/>
      <c r="F61" s="67"/>
      <c r="G61" s="67"/>
      <c r="H61" s="67"/>
      <c r="I61" s="67"/>
      <c r="J61" s="67"/>
      <c r="K61" s="67"/>
    </row>
    <row r="62" spans="2:11" ht="12.75">
      <c r="B62" s="67"/>
      <c r="D62" s="67"/>
      <c r="E62" s="67"/>
      <c r="F62" s="67"/>
      <c r="G62" s="67"/>
      <c r="H62" s="67"/>
      <c r="I62" s="67"/>
      <c r="J62" s="67"/>
      <c r="K62" s="67"/>
    </row>
    <row r="63" spans="2:11" ht="12.75">
      <c r="B63" s="67"/>
      <c r="D63" s="67"/>
      <c r="E63" s="67"/>
      <c r="F63" s="67"/>
      <c r="G63" s="67"/>
      <c r="H63" s="67"/>
      <c r="I63" s="67"/>
      <c r="J63" s="67"/>
      <c r="K63" s="67"/>
    </row>
    <row r="64" spans="2:11" ht="12.75">
      <c r="B64" s="67"/>
      <c r="D64" s="67"/>
      <c r="E64" s="67"/>
      <c r="F64" s="67"/>
      <c r="G64" s="67"/>
      <c r="H64" s="67"/>
      <c r="I64" s="67"/>
      <c r="J64" s="67"/>
      <c r="K64" s="67"/>
    </row>
    <row r="65" spans="2:11" ht="12.75">
      <c r="B65" s="67"/>
      <c r="D65" s="67"/>
      <c r="E65" s="67"/>
      <c r="F65" s="67"/>
      <c r="G65" s="67"/>
      <c r="H65" s="67"/>
      <c r="I65" s="67"/>
      <c r="J65" s="67"/>
      <c r="K65" s="67"/>
    </row>
    <row r="66" spans="2:11" ht="12.75">
      <c r="B66" s="67"/>
      <c r="D66" s="67"/>
      <c r="E66" s="67"/>
      <c r="F66" s="67"/>
      <c r="G66" s="67"/>
      <c r="H66" s="67"/>
      <c r="I66" s="67"/>
      <c r="J66" s="67"/>
      <c r="K66" s="67"/>
    </row>
    <row r="67" spans="2:11" ht="12.75">
      <c r="B67" s="67"/>
      <c r="D67" s="67"/>
      <c r="E67" s="67"/>
      <c r="F67" s="67"/>
      <c r="G67" s="67"/>
      <c r="H67" s="67"/>
      <c r="I67" s="67"/>
      <c r="J67" s="67"/>
      <c r="K67" s="67"/>
    </row>
    <row r="68" spans="2:11" ht="12.75">
      <c r="B68" s="67"/>
      <c r="D68" s="67"/>
      <c r="E68" s="67"/>
      <c r="F68" s="67"/>
      <c r="G68" s="67"/>
      <c r="H68" s="67"/>
      <c r="I68" s="67"/>
      <c r="J68" s="67"/>
      <c r="K68" s="67"/>
    </row>
    <row r="69" spans="2:11" ht="12.75">
      <c r="B69" s="67"/>
      <c r="D69" s="67"/>
      <c r="E69" s="67"/>
      <c r="F69" s="67"/>
      <c r="G69" s="67"/>
      <c r="H69" s="67"/>
      <c r="I69" s="67"/>
      <c r="J69" s="67"/>
      <c r="K69" s="67"/>
    </row>
    <row r="70" spans="2:11" ht="12.75">
      <c r="B70" s="67"/>
      <c r="D70" s="67"/>
      <c r="E70" s="67"/>
      <c r="F70" s="67"/>
      <c r="G70" s="67"/>
      <c r="H70" s="67"/>
      <c r="I70" s="67"/>
      <c r="J70" s="67"/>
      <c r="K70" s="67"/>
    </row>
    <row r="71" spans="2:11" ht="12.75">
      <c r="B71" s="67"/>
      <c r="D71" s="67"/>
      <c r="E71" s="67"/>
      <c r="F71" s="67"/>
      <c r="G71" s="67"/>
      <c r="H71" s="67"/>
      <c r="I71" s="67"/>
      <c r="J71" s="67"/>
      <c r="K71" s="67"/>
    </row>
    <row r="72" spans="2:11" ht="12.75">
      <c r="B72" s="67"/>
      <c r="D72" s="67"/>
      <c r="E72" s="67"/>
      <c r="F72" s="67"/>
      <c r="G72" s="67"/>
      <c r="H72" s="67"/>
      <c r="I72" s="67"/>
      <c r="J72" s="67"/>
      <c r="K72" s="67"/>
    </row>
    <row r="73" spans="2:11" ht="12.75">
      <c r="B73" s="67"/>
      <c r="D73" s="67"/>
      <c r="E73" s="67"/>
      <c r="F73" s="67"/>
      <c r="G73" s="67"/>
      <c r="H73" s="67"/>
      <c r="I73" s="67"/>
      <c r="J73" s="67"/>
      <c r="K73" s="67"/>
    </row>
    <row r="74" spans="2:11" ht="12.75">
      <c r="B74" s="67"/>
      <c r="D74" s="67"/>
      <c r="E74" s="67"/>
      <c r="F74" s="67"/>
      <c r="G74" s="67"/>
      <c r="H74" s="67"/>
      <c r="I74" s="67"/>
      <c r="J74" s="67"/>
      <c r="K74" s="67"/>
    </row>
    <row r="75" spans="2:11" ht="12.75">
      <c r="B75" s="67"/>
      <c r="D75" s="67"/>
      <c r="E75" s="67"/>
      <c r="F75" s="67"/>
      <c r="G75" s="67"/>
      <c r="H75" s="67"/>
      <c r="I75" s="67"/>
      <c r="J75" s="67"/>
      <c r="K75" s="67"/>
    </row>
    <row r="76" spans="2:11" ht="12.75">
      <c r="B76" s="67"/>
      <c r="D76" s="67"/>
      <c r="E76" s="67"/>
      <c r="F76" s="67"/>
      <c r="G76" s="67"/>
      <c r="H76" s="67"/>
      <c r="I76" s="67"/>
      <c r="J76" s="67"/>
      <c r="K76" s="67"/>
    </row>
    <row r="77" spans="2:11" ht="12.75">
      <c r="B77" s="67"/>
      <c r="D77" s="67"/>
      <c r="E77" s="67"/>
      <c r="F77" s="67"/>
      <c r="G77" s="67"/>
      <c r="H77" s="67"/>
      <c r="I77" s="67"/>
      <c r="J77" s="67"/>
      <c r="K77" s="67"/>
    </row>
    <row r="78" spans="2:11" ht="12.75">
      <c r="B78" s="67"/>
      <c r="D78" s="67"/>
      <c r="E78" s="67"/>
      <c r="F78" s="67"/>
      <c r="G78" s="67"/>
      <c r="H78" s="67"/>
      <c r="I78" s="67"/>
      <c r="J78" s="67"/>
      <c r="K78" s="67"/>
    </row>
  </sheetData>
  <mergeCells count="3">
    <mergeCell ref="A7:J7"/>
    <mergeCell ref="A8:J8"/>
    <mergeCell ref="B10:I10"/>
  </mergeCells>
  <printOptions/>
  <pageMargins left="0.31527777777777777" right="2.0472222222222225" top="1.4569444444444446" bottom="0.9840277777777778" header="0.5118055555555556" footer="0.5118055555555556"/>
  <pageSetup fitToHeight="1" fitToWidth="1" horizontalDpi="300" verticalDpi="300" orientation="landscape" paperSize="9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1"/>
  <sheetViews>
    <sheetView showGridLines="0" showZeros="0" zoomScale="60" zoomScaleNormal="60" workbookViewId="0" topLeftCell="A9">
      <selection activeCell="A25" sqref="A1:IV16384"/>
    </sheetView>
  </sheetViews>
  <sheetFormatPr defaultColWidth="11.421875" defaultRowHeight="12.75"/>
  <cols>
    <col min="1" max="2" width="16.7109375" style="4" customWidth="1"/>
    <col min="3" max="3" width="15.57421875" style="4" customWidth="1"/>
    <col min="4" max="4" width="43.140625" style="4" customWidth="1"/>
    <col min="5" max="5" width="16.57421875" style="4" customWidth="1"/>
    <col min="6" max="16384" width="11.57421875" style="4" customWidth="1"/>
  </cols>
  <sheetData>
    <row r="5" ht="12.75"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305</v>
      </c>
      <c r="B13" s="206"/>
      <c r="C13" s="206"/>
      <c r="D13" s="206"/>
      <c r="E13" s="206"/>
    </row>
    <row r="14" spans="1:2" ht="12.75">
      <c r="A14" s="207" t="s">
        <v>306</v>
      </c>
      <c r="B14" s="207"/>
    </row>
    <row r="15" spans="1:2" ht="12.75">
      <c r="A15" s="207"/>
      <c r="B15" s="207"/>
    </row>
    <row r="16" ht="18.75" customHeight="1"/>
    <row r="17" spans="1:5" ht="15" customHeight="1">
      <c r="A17" s="329"/>
      <c r="B17" s="330"/>
      <c r="C17" s="331"/>
      <c r="D17" s="356"/>
      <c r="E17" s="351"/>
    </row>
    <row r="18" spans="1:5" ht="12.75">
      <c r="A18" s="333" t="s">
        <v>392</v>
      </c>
      <c r="B18" s="334" t="s">
        <v>393</v>
      </c>
      <c r="C18" s="335" t="s">
        <v>394</v>
      </c>
      <c r="D18" s="357" t="s">
        <v>115</v>
      </c>
      <c r="E18" s="358" t="s">
        <v>6</v>
      </c>
    </row>
    <row r="19" spans="1:5" ht="12.75">
      <c r="A19" s="337"/>
      <c r="B19" s="338"/>
      <c r="C19" s="280"/>
      <c r="D19" s="359"/>
      <c r="E19" s="360"/>
    </row>
    <row r="20" spans="1:5" ht="12.75">
      <c r="A20" s="329"/>
      <c r="B20" s="331"/>
      <c r="C20" s="331"/>
      <c r="D20" s="280"/>
      <c r="E20" s="361"/>
    </row>
    <row r="21" spans="1:5" s="207" customFormat="1" ht="12.75">
      <c r="A21" s="342">
        <v>3</v>
      </c>
      <c r="B21" s="335"/>
      <c r="C21" s="335"/>
      <c r="D21" s="280" t="s">
        <v>397</v>
      </c>
      <c r="E21" s="352">
        <f>+E22</f>
        <v>16753000</v>
      </c>
    </row>
    <row r="22" spans="1:5" ht="12.75">
      <c r="A22" s="342"/>
      <c r="B22" s="344">
        <v>1</v>
      </c>
      <c r="C22" s="344"/>
      <c r="D22" s="280" t="s">
        <v>406</v>
      </c>
      <c r="E22" s="352">
        <v>16753000</v>
      </c>
    </row>
    <row r="23" spans="1:5" ht="12.75">
      <c r="A23" s="342"/>
      <c r="B23" s="344"/>
      <c r="C23" s="344"/>
      <c r="D23" s="280"/>
      <c r="E23" s="352"/>
    </row>
    <row r="24" spans="1:5" ht="12.75">
      <c r="A24" s="337"/>
      <c r="B24" s="280"/>
      <c r="C24" s="280"/>
      <c r="D24" s="280"/>
      <c r="E24" s="352"/>
    </row>
    <row r="25" spans="1:5" ht="12.75" hidden="1">
      <c r="A25" s="337"/>
      <c r="B25" s="280"/>
      <c r="C25" s="280"/>
      <c r="D25" s="280"/>
      <c r="E25" s="352"/>
    </row>
    <row r="26" spans="1:5" ht="12.75">
      <c r="A26" s="337"/>
      <c r="B26" s="280"/>
      <c r="C26" s="280"/>
      <c r="D26" s="280"/>
      <c r="E26" s="352"/>
    </row>
    <row r="27" spans="1:5" ht="12.75">
      <c r="A27" s="337"/>
      <c r="B27" s="280"/>
      <c r="C27" s="280"/>
      <c r="D27" s="280"/>
      <c r="E27" s="352"/>
    </row>
    <row r="28" spans="1:5" s="207" customFormat="1" ht="12.75">
      <c r="A28" s="345" t="s">
        <v>6</v>
      </c>
      <c r="B28" s="346"/>
      <c r="C28" s="346"/>
      <c r="D28" s="346"/>
      <c r="E28" s="352">
        <f>+E21</f>
        <v>16753000</v>
      </c>
    </row>
    <row r="29" spans="1:5" ht="12.75">
      <c r="A29" s="347"/>
      <c r="B29" s="348"/>
      <c r="C29" s="348"/>
      <c r="D29" s="348"/>
      <c r="E29" s="353"/>
    </row>
    <row r="31" ht="12.75">
      <c r="A31" s="1" t="s">
        <v>283</v>
      </c>
    </row>
  </sheetData>
  <mergeCells count="2">
    <mergeCell ref="A10:E10"/>
    <mergeCell ref="A11:E11"/>
  </mergeCells>
  <printOptions/>
  <pageMargins left="0.7479166666666667" right="0.7479166666666667" top="1.5097222222222222" bottom="0.9840277777777778" header="0.5118055555555556" footer="0.5118055555555556"/>
  <pageSetup fitToHeight="1" fitToWidth="1" horizontalDpi="300" verticalDpi="300" orientation="portrait" paperSize="9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showGridLines="0" showZeros="0" zoomScale="60" zoomScaleNormal="60" workbookViewId="0" topLeftCell="A13">
      <selection activeCell="H49" sqref="A1:IV16384"/>
    </sheetView>
  </sheetViews>
  <sheetFormatPr defaultColWidth="11.421875" defaultRowHeight="12.75"/>
  <cols>
    <col min="1" max="1" width="16.7109375" style="4" customWidth="1"/>
    <col min="2" max="2" width="16.57421875" style="4" customWidth="1"/>
    <col min="3" max="3" width="16.7109375" style="4" customWidth="1"/>
    <col min="4" max="4" width="43.7109375" style="4" customWidth="1"/>
    <col min="5" max="5" width="16.7109375" style="4" customWidth="1"/>
    <col min="6" max="6" width="13.140625" style="4" customWidth="1"/>
    <col min="7" max="7" width="9.140625" style="4" customWidth="1"/>
    <col min="8" max="16384" width="11.57421875" style="4" customWidth="1"/>
  </cols>
  <sheetData>
    <row r="3" spans="1:5" ht="12.75">
      <c r="A3" s="2"/>
      <c r="B3" s="2"/>
      <c r="C3" s="2"/>
      <c r="E3" s="2"/>
    </row>
    <row r="4" spans="1:5" ht="12.75">
      <c r="A4" s="2"/>
      <c r="B4" s="2"/>
      <c r="C4" s="2"/>
      <c r="E4" s="2"/>
    </row>
    <row r="5" spans="1:4" ht="12.75">
      <c r="A5" s="2"/>
      <c r="B5" s="2"/>
      <c r="C5" s="2"/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307</v>
      </c>
      <c r="B13" s="206"/>
      <c r="C13" s="206"/>
      <c r="D13" s="206"/>
      <c r="E13" s="206"/>
    </row>
    <row r="14" spans="1:2" ht="12.75">
      <c r="A14" s="207" t="s">
        <v>308</v>
      </c>
      <c r="B14" s="207"/>
    </row>
    <row r="15" spans="1:2" ht="12.75">
      <c r="A15" s="207"/>
      <c r="B15" s="207"/>
    </row>
    <row r="16" ht="15" customHeight="1"/>
    <row r="17" spans="1:5" ht="15" customHeight="1">
      <c r="A17" s="329"/>
      <c r="B17" s="330"/>
      <c r="C17" s="331"/>
      <c r="D17" s="330"/>
      <c r="E17" s="332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37"/>
      <c r="B19" s="338"/>
      <c r="C19" s="280"/>
      <c r="D19" s="339"/>
      <c r="E19" s="340"/>
    </row>
    <row r="20" spans="1:5" ht="12.75">
      <c r="A20" s="329"/>
      <c r="B20" s="331"/>
      <c r="C20" s="331"/>
      <c r="D20" s="280"/>
      <c r="E20" s="341"/>
    </row>
    <row r="21" spans="1:5" ht="12.75">
      <c r="A21" s="337"/>
      <c r="B21" s="280"/>
      <c r="C21" s="280"/>
      <c r="D21" s="280"/>
      <c r="E21" s="365"/>
    </row>
    <row r="22" spans="1:5" ht="12.75" hidden="1">
      <c r="A22" s="342">
        <v>1</v>
      </c>
      <c r="B22" s="344"/>
      <c r="C22" s="344"/>
      <c r="D22" s="280" t="s">
        <v>395</v>
      </c>
      <c r="E22" s="343">
        <f>+E23+E24</f>
        <v>0</v>
      </c>
    </row>
    <row r="23" spans="1:5" ht="12.75" hidden="1">
      <c r="A23" s="342"/>
      <c r="B23" s="344">
        <v>3</v>
      </c>
      <c r="C23" s="344"/>
      <c r="D23" s="280" t="s">
        <v>396</v>
      </c>
      <c r="E23" s="343"/>
    </row>
    <row r="24" spans="1:5" ht="12.75" hidden="1">
      <c r="A24" s="337"/>
      <c r="B24" s="280"/>
      <c r="C24" s="280"/>
      <c r="D24" s="280"/>
      <c r="E24" s="365"/>
    </row>
    <row r="25" spans="1:5" ht="12.75">
      <c r="A25" s="342">
        <v>4</v>
      </c>
      <c r="B25" s="344"/>
      <c r="C25" s="344"/>
      <c r="D25" s="280" t="s">
        <v>399</v>
      </c>
      <c r="E25" s="343">
        <f>+E26</f>
        <v>571940000</v>
      </c>
    </row>
    <row r="26" spans="1:5" ht="12.75">
      <c r="A26" s="342"/>
      <c r="B26" s="344">
        <v>3</v>
      </c>
      <c r="C26" s="344"/>
      <c r="D26" s="280" t="s">
        <v>400</v>
      </c>
      <c r="E26" s="343">
        <v>571940000</v>
      </c>
    </row>
    <row r="27" spans="1:5" ht="12.75">
      <c r="A27" s="342"/>
      <c r="B27" s="344"/>
      <c r="C27" s="344"/>
      <c r="D27" s="280"/>
      <c r="E27" s="343"/>
    </row>
    <row r="28" spans="1:5" ht="12.75">
      <c r="A28" s="342">
        <v>5</v>
      </c>
      <c r="B28" s="344"/>
      <c r="C28" s="280"/>
      <c r="D28" s="280" t="s">
        <v>407</v>
      </c>
      <c r="E28" s="343">
        <f>+E29</f>
        <v>945000</v>
      </c>
    </row>
    <row r="29" spans="1:5" ht="12.75">
      <c r="A29" s="342"/>
      <c r="B29" s="344">
        <v>1</v>
      </c>
      <c r="C29" s="280"/>
      <c r="D29" s="280" t="s">
        <v>408</v>
      </c>
      <c r="E29" s="343">
        <v>945000</v>
      </c>
    </row>
    <row r="30" spans="1:5" ht="12.75">
      <c r="A30" s="337"/>
      <c r="B30" s="280"/>
      <c r="C30" s="280"/>
      <c r="D30" s="280"/>
      <c r="E30" s="343"/>
    </row>
    <row r="31" spans="1:5" ht="12.75">
      <c r="A31" s="337"/>
      <c r="B31" s="280"/>
      <c r="C31" s="280"/>
      <c r="D31" s="280" t="s">
        <v>402</v>
      </c>
      <c r="E31" s="343">
        <v>9820000</v>
      </c>
    </row>
    <row r="32" spans="1:5" ht="12.75">
      <c r="A32" s="337"/>
      <c r="B32" s="280"/>
      <c r="C32" s="280"/>
      <c r="D32" s="280"/>
      <c r="E32" s="343"/>
    </row>
    <row r="33" spans="1:5" ht="12.75">
      <c r="A33" s="337"/>
      <c r="B33" s="280"/>
      <c r="C33" s="280"/>
      <c r="D33" s="280"/>
      <c r="E33" s="343"/>
    </row>
    <row r="34" spans="1:5" ht="12.75">
      <c r="A34" s="337"/>
      <c r="B34" s="280"/>
      <c r="C34" s="280"/>
      <c r="D34" s="280"/>
      <c r="E34" s="343"/>
    </row>
    <row r="35" spans="1:5" ht="12.75">
      <c r="A35" s="345" t="s">
        <v>6</v>
      </c>
      <c r="B35" s="280"/>
      <c r="C35" s="280"/>
      <c r="D35" s="346"/>
      <c r="E35" s="343">
        <f>+E25+E28+E31+E22</f>
        <v>582705000</v>
      </c>
    </row>
    <row r="36" spans="1:5" ht="12.75">
      <c r="A36" s="347"/>
      <c r="B36" s="348"/>
      <c r="C36" s="348"/>
      <c r="D36" s="348"/>
      <c r="E36" s="349"/>
    </row>
    <row r="38" ht="12.75">
      <c r="A38" s="1" t="s">
        <v>283</v>
      </c>
    </row>
  </sheetData>
  <mergeCells count="2">
    <mergeCell ref="A10:E10"/>
    <mergeCell ref="A11:E11"/>
  </mergeCells>
  <printOptions/>
  <pageMargins left="0.9298611111111111" right="0.7479166666666667" top="2.0500000000000003" bottom="0.9840277777777778" header="0.5118055555555556" footer="0.5118055555555556"/>
  <pageSetup fitToHeight="1" fitToWidth="1" horizontalDpi="300" verticalDpi="3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showGridLines="0" showZeros="0" zoomScale="60" zoomScaleNormal="60" workbookViewId="0" topLeftCell="A6">
      <selection activeCell="E27" sqref="A1:IV16384"/>
    </sheetView>
  </sheetViews>
  <sheetFormatPr defaultColWidth="11.421875" defaultRowHeight="12.75"/>
  <cols>
    <col min="1" max="1" width="16.7109375" style="4" customWidth="1"/>
    <col min="2" max="2" width="16.57421875" style="4" customWidth="1"/>
    <col min="3" max="3" width="16.7109375" style="4" customWidth="1"/>
    <col min="4" max="4" width="43.7109375" style="4" customWidth="1"/>
    <col min="5" max="5" width="16.7109375" style="4" customWidth="1"/>
    <col min="6" max="16384" width="11.57421875" style="4" customWidth="1"/>
  </cols>
  <sheetData>
    <row r="3" spans="1:5" ht="12.75">
      <c r="A3" s="2"/>
      <c r="B3" s="2"/>
      <c r="C3" s="2"/>
      <c r="E3" s="2"/>
    </row>
    <row r="4" spans="1:5" ht="12.75">
      <c r="A4" s="2"/>
      <c r="B4" s="2"/>
      <c r="C4" s="2"/>
      <c r="E4" s="2"/>
    </row>
    <row r="5" spans="1:4" ht="12.75">
      <c r="A5" s="2"/>
      <c r="B5" s="2"/>
      <c r="C5" s="2"/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307</v>
      </c>
      <c r="B13" s="206"/>
      <c r="C13" s="206"/>
      <c r="D13" s="206"/>
      <c r="E13" s="206"/>
    </row>
    <row r="14" spans="1:2" ht="12.75">
      <c r="A14" s="207" t="s">
        <v>314</v>
      </c>
      <c r="B14" s="207"/>
    </row>
    <row r="15" spans="1:2" ht="12.75">
      <c r="A15" s="207"/>
      <c r="B15" s="207"/>
    </row>
    <row r="16" ht="15" customHeight="1"/>
    <row r="17" spans="1:5" ht="15" customHeight="1">
      <c r="A17" s="329"/>
      <c r="B17" s="330"/>
      <c r="C17" s="331"/>
      <c r="D17" s="356"/>
      <c r="E17" s="351"/>
    </row>
    <row r="18" spans="1:5" ht="12.75">
      <c r="A18" s="333" t="s">
        <v>392</v>
      </c>
      <c r="B18" s="334" t="s">
        <v>393</v>
      </c>
      <c r="C18" s="335" t="s">
        <v>394</v>
      </c>
      <c r="D18" s="357" t="s">
        <v>115</v>
      </c>
      <c r="E18" s="358" t="s">
        <v>6</v>
      </c>
    </row>
    <row r="19" spans="1:5" ht="12.75">
      <c r="A19" s="337"/>
      <c r="B19" s="338"/>
      <c r="C19" s="280"/>
      <c r="D19" s="359"/>
      <c r="E19" s="360"/>
    </row>
    <row r="20" spans="1:5" ht="12.75">
      <c r="A20" s="329"/>
      <c r="B20" s="331"/>
      <c r="C20" s="331"/>
      <c r="D20" s="280"/>
      <c r="E20" s="361"/>
    </row>
    <row r="21" spans="1:5" ht="12.75">
      <c r="A21" s="342">
        <v>3</v>
      </c>
      <c r="B21" s="280"/>
      <c r="C21" s="280"/>
      <c r="D21" s="280" t="s">
        <v>397</v>
      </c>
      <c r="E21" s="126">
        <f>E22+E23</f>
        <v>413262340</v>
      </c>
    </row>
    <row r="22" spans="1:5" ht="12.75">
      <c r="A22" s="337"/>
      <c r="B22" s="344">
        <v>2</v>
      </c>
      <c r="C22" s="280"/>
      <c r="D22" s="280" t="s">
        <v>409</v>
      </c>
      <c r="E22" s="126">
        <v>200000</v>
      </c>
    </row>
    <row r="23" spans="1:5" ht="12.75">
      <c r="A23" s="337"/>
      <c r="B23" s="344">
        <v>7</v>
      </c>
      <c r="C23" s="280"/>
      <c r="D23" s="280" t="s">
        <v>410</v>
      </c>
      <c r="E23" s="126">
        <v>413062340</v>
      </c>
    </row>
    <row r="24" spans="1:5" ht="12.75">
      <c r="A24" s="337"/>
      <c r="B24" s="344"/>
      <c r="C24" s="344"/>
      <c r="E24" s="355"/>
    </row>
    <row r="25" spans="1:5" ht="12.75">
      <c r="A25" s="342">
        <v>5</v>
      </c>
      <c r="B25" s="344"/>
      <c r="C25" s="280"/>
      <c r="D25" s="280" t="s">
        <v>407</v>
      </c>
      <c r="E25" s="352">
        <f>+E26</f>
        <v>500000</v>
      </c>
    </row>
    <row r="26" spans="1:5" ht="12.75">
      <c r="A26" s="342"/>
      <c r="B26" s="344">
        <v>1</v>
      </c>
      <c r="C26" s="280"/>
      <c r="D26" s="280" t="s">
        <v>408</v>
      </c>
      <c r="E26" s="352">
        <v>500000</v>
      </c>
    </row>
    <row r="27" spans="1:5" ht="12.75">
      <c r="A27" s="337"/>
      <c r="B27" s="280"/>
      <c r="C27" s="280"/>
      <c r="D27" s="280"/>
      <c r="E27" s="352"/>
    </row>
    <row r="28" spans="1:5" ht="12.75" hidden="1">
      <c r="A28" s="337"/>
      <c r="B28" s="280"/>
      <c r="C28" s="280"/>
      <c r="D28" s="280" t="s">
        <v>402</v>
      </c>
      <c r="E28" s="352"/>
    </row>
    <row r="29" spans="1:5" ht="12.75">
      <c r="A29" s="337"/>
      <c r="B29" s="280"/>
      <c r="C29" s="280"/>
      <c r="D29" s="280"/>
      <c r="E29" s="352"/>
    </row>
    <row r="30" spans="1:5" ht="12.75">
      <c r="A30" s="337"/>
      <c r="B30" s="280"/>
      <c r="C30" s="280"/>
      <c r="D30" s="280"/>
      <c r="E30" s="352"/>
    </row>
    <row r="31" spans="1:5" ht="12.75">
      <c r="A31" s="337"/>
      <c r="B31" s="280"/>
      <c r="C31" s="280"/>
      <c r="D31" s="280"/>
      <c r="E31" s="352"/>
    </row>
    <row r="32" spans="1:5" ht="12.75">
      <c r="A32" s="345" t="s">
        <v>6</v>
      </c>
      <c r="B32" s="280"/>
      <c r="C32" s="280"/>
      <c r="D32" s="346"/>
      <c r="E32" s="352">
        <f>E21+E25+E28</f>
        <v>413762340</v>
      </c>
    </row>
    <row r="33" spans="1:5" ht="12.75">
      <c r="A33" s="347"/>
      <c r="B33" s="348"/>
      <c r="C33" s="348"/>
      <c r="D33" s="348"/>
      <c r="E33" s="353"/>
    </row>
    <row r="35" ht="12.75">
      <c r="A35" s="1" t="s">
        <v>411</v>
      </c>
    </row>
  </sheetData>
  <mergeCells count="2">
    <mergeCell ref="A10:E10"/>
    <mergeCell ref="A11:E11"/>
  </mergeCells>
  <printOptions/>
  <pageMargins left="1.1500000000000001" right="0.7479166666666667" top="2.1" bottom="0.9840277777777778" header="0.5118055555555556" footer="0.5118055555555556"/>
  <pageSetup fitToHeight="1" fitToWidth="1" horizontalDpi="300" verticalDpi="3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E32"/>
  <sheetViews>
    <sheetView showGridLines="0" showZeros="0" zoomScale="60" zoomScaleNormal="60" workbookViewId="0" topLeftCell="A4">
      <selection activeCell="A32" sqref="A1:IV16384"/>
    </sheetView>
  </sheetViews>
  <sheetFormatPr defaultColWidth="11.421875" defaultRowHeight="12.75"/>
  <cols>
    <col min="1" max="1" width="16.7109375" style="0" customWidth="1"/>
    <col min="2" max="2" width="17.140625" style="0" customWidth="1"/>
    <col min="3" max="3" width="16.7109375" style="0" customWidth="1"/>
    <col min="4" max="4" width="43.7109375" style="0" customWidth="1"/>
    <col min="5" max="5" width="16.7109375" style="0" customWidth="1"/>
    <col min="6" max="6" width="8.28125" style="0" customWidth="1"/>
    <col min="7" max="7" width="12.140625" style="0" customWidth="1"/>
  </cols>
  <sheetData>
    <row r="3" spans="1:5" ht="12.75">
      <c r="A3" s="28"/>
      <c r="B3" s="28"/>
      <c r="C3" s="28"/>
      <c r="E3" s="28"/>
    </row>
    <row r="4" spans="1:5" ht="12.75">
      <c r="A4" s="28"/>
      <c r="B4" s="28"/>
      <c r="C4" s="28"/>
      <c r="E4" s="28"/>
    </row>
    <row r="5" spans="1:4" ht="12.75">
      <c r="A5" s="28"/>
      <c r="B5" s="28"/>
      <c r="C5" s="28"/>
      <c r="D5" s="328" t="s">
        <v>388</v>
      </c>
    </row>
    <row r="6" spans="1:4" ht="12.75">
      <c r="A6" s="28"/>
      <c r="B6" s="28"/>
      <c r="C6" s="28"/>
      <c r="D6" s="328" t="s">
        <v>389</v>
      </c>
    </row>
    <row r="7" spans="1:5" ht="12.75">
      <c r="A7" s="28"/>
      <c r="B7" s="28"/>
      <c r="C7" s="28"/>
      <c r="D7" s="4"/>
      <c r="E7" s="28"/>
    </row>
    <row r="8" spans="1:5" ht="12.75">
      <c r="A8" s="28"/>
      <c r="B8" s="28"/>
      <c r="C8" s="28"/>
      <c r="D8" s="28"/>
      <c r="E8" s="28"/>
    </row>
    <row r="9" spans="1:5" ht="12.75">
      <c r="A9" s="28"/>
      <c r="B9" s="28"/>
      <c r="C9" s="28"/>
      <c r="D9" s="28"/>
      <c r="E9" s="28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327</v>
      </c>
      <c r="B13" s="206"/>
      <c r="C13" s="206"/>
      <c r="D13" s="206"/>
      <c r="E13" s="206"/>
    </row>
    <row r="14" spans="1:2" ht="12.75">
      <c r="A14" s="207" t="s">
        <v>412</v>
      </c>
      <c r="B14" s="207"/>
    </row>
    <row r="15" ht="15" customHeight="1"/>
    <row r="17" spans="1:5" ht="15" customHeight="1">
      <c r="A17" s="366"/>
      <c r="B17" s="367"/>
      <c r="C17" s="368"/>
      <c r="D17" s="367"/>
      <c r="E17" s="369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70"/>
      <c r="B19" s="371"/>
      <c r="C19" s="280"/>
      <c r="D19" s="372"/>
      <c r="E19" s="373"/>
    </row>
    <row r="20" spans="1:5" ht="12.75">
      <c r="A20" s="366"/>
      <c r="B20" s="368"/>
      <c r="C20" s="368"/>
      <c r="D20" s="280"/>
      <c r="E20" s="374"/>
    </row>
    <row r="21" spans="1:5" ht="12.75">
      <c r="A21" s="375">
        <v>4</v>
      </c>
      <c r="B21" s="376"/>
      <c r="C21" s="376"/>
      <c r="D21" s="280" t="s">
        <v>399</v>
      </c>
      <c r="E21" s="343">
        <f>+E22</f>
        <v>14321000</v>
      </c>
    </row>
    <row r="22" spans="1:5" ht="12.75">
      <c r="A22" s="375"/>
      <c r="B22" s="376">
        <v>3</v>
      </c>
      <c r="C22" s="376"/>
      <c r="D22" s="280" t="s">
        <v>400</v>
      </c>
      <c r="E22" s="343">
        <v>14321000</v>
      </c>
    </row>
    <row r="23" spans="1:5" ht="12.75" hidden="1">
      <c r="A23" s="375"/>
      <c r="B23" s="376"/>
      <c r="C23" s="376"/>
      <c r="D23" s="280"/>
      <c r="E23" s="343"/>
    </row>
    <row r="24" spans="1:5" ht="12.75" hidden="1">
      <c r="A24" s="375">
        <v>5</v>
      </c>
      <c r="B24" s="376"/>
      <c r="C24" s="376"/>
      <c r="D24" s="346" t="s">
        <v>407</v>
      </c>
      <c r="E24" s="377">
        <f>+E25</f>
        <v>0</v>
      </c>
    </row>
    <row r="25" spans="1:5" ht="12.75" hidden="1">
      <c r="A25" s="375"/>
      <c r="B25" s="376">
        <v>1</v>
      </c>
      <c r="C25" s="376"/>
      <c r="D25" s="280" t="s">
        <v>408</v>
      </c>
      <c r="E25" s="343"/>
    </row>
    <row r="26" spans="1:5" ht="12.75" hidden="1">
      <c r="A26" s="370"/>
      <c r="B26" s="280"/>
      <c r="C26" s="280"/>
      <c r="D26" s="280"/>
      <c r="E26" s="343"/>
    </row>
    <row r="27" spans="1:5" ht="12.75" hidden="1">
      <c r="A27" s="370"/>
      <c r="B27" s="280"/>
      <c r="C27" s="280"/>
      <c r="D27" s="280"/>
      <c r="E27" s="343"/>
    </row>
    <row r="28" spans="1:5" ht="12.75">
      <c r="A28" s="370"/>
      <c r="B28" s="280"/>
      <c r="C28" s="280"/>
      <c r="D28" s="280"/>
      <c r="E28" s="343"/>
    </row>
    <row r="29" spans="1:5" ht="12.75">
      <c r="A29" s="345" t="s">
        <v>6</v>
      </c>
      <c r="B29" s="280"/>
      <c r="C29" s="280"/>
      <c r="D29" s="346"/>
      <c r="E29" s="343">
        <f>+E21+E24</f>
        <v>14321000</v>
      </c>
    </row>
    <row r="30" spans="1:5" ht="12.75">
      <c r="A30" s="378"/>
      <c r="B30" s="379"/>
      <c r="C30" s="379"/>
      <c r="D30" s="379"/>
      <c r="E30" s="349"/>
    </row>
    <row r="32" ht="12.75">
      <c r="A32" s="1" t="s">
        <v>283</v>
      </c>
    </row>
  </sheetData>
  <mergeCells count="2">
    <mergeCell ref="A10:E10"/>
    <mergeCell ref="A11:E11"/>
  </mergeCells>
  <printOptions/>
  <pageMargins left="0.945138888888889" right="0.5513888888888889" top="2.0472222222222225" bottom="0.9840277777777778" header="0.5118055555555556" footer="0.5118055555555556"/>
  <pageSetup horizontalDpi="300" verticalDpi="300" orientation="portrait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2"/>
  <sheetViews>
    <sheetView showGridLines="0" showZeros="0" tabSelected="1" zoomScale="60" zoomScaleNormal="60" workbookViewId="0" topLeftCell="A2">
      <selection activeCell="C38" sqref="C38"/>
    </sheetView>
  </sheetViews>
  <sheetFormatPr defaultColWidth="11.421875" defaultRowHeight="12.75"/>
  <cols>
    <col min="1" max="1" width="16.7109375" style="4" customWidth="1"/>
    <col min="2" max="2" width="16.57421875" style="4" customWidth="1"/>
    <col min="3" max="3" width="16.7109375" style="4" customWidth="1"/>
    <col min="4" max="4" width="43.7109375" style="4" customWidth="1"/>
    <col min="5" max="5" width="17.421875" style="4" customWidth="1"/>
    <col min="6" max="16384" width="11.57421875" style="4" customWidth="1"/>
  </cols>
  <sheetData>
    <row r="5" ht="12.75">
      <c r="D5" s="328" t="s">
        <v>388</v>
      </c>
    </row>
    <row r="6" spans="1:4" ht="12.75">
      <c r="A6" s="2"/>
      <c r="B6" s="2"/>
      <c r="C6" s="2"/>
      <c r="D6" s="328" t="s">
        <v>389</v>
      </c>
    </row>
    <row r="7" spans="1:5" ht="12.75">
      <c r="A7" s="2"/>
      <c r="B7" s="2"/>
      <c r="C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407" t="s">
        <v>2</v>
      </c>
      <c r="B10" s="407"/>
      <c r="C10" s="407"/>
      <c r="D10" s="407"/>
      <c r="E10" s="407"/>
    </row>
    <row r="11" spans="1:5" ht="12.75">
      <c r="A11" s="407" t="s">
        <v>390</v>
      </c>
      <c r="B11" s="407"/>
      <c r="C11" s="407"/>
      <c r="D11" s="407"/>
      <c r="E11" s="407"/>
    </row>
    <row r="12" spans="1:5" ht="12.75">
      <c r="A12" s="91"/>
      <c r="B12" s="91"/>
      <c r="C12" s="91"/>
      <c r="D12" s="91"/>
      <c r="E12" s="91"/>
    </row>
    <row r="13" spans="1:5" ht="12.75">
      <c r="A13" s="206" t="s">
        <v>327</v>
      </c>
      <c r="B13" s="206"/>
      <c r="C13" s="206"/>
      <c r="D13" s="206"/>
      <c r="E13" s="206"/>
    </row>
    <row r="14" spans="1:2" ht="12.75">
      <c r="A14" s="207" t="s">
        <v>413</v>
      </c>
      <c r="B14" s="207"/>
    </row>
    <row r="15" spans="1:2" ht="12.75">
      <c r="A15" s="207"/>
      <c r="B15" s="207"/>
    </row>
    <row r="16" ht="15" customHeight="1"/>
    <row r="17" spans="1:5" ht="15" customHeight="1">
      <c r="A17" s="329"/>
      <c r="B17" s="330"/>
      <c r="C17" s="331"/>
      <c r="D17" s="330"/>
      <c r="E17" s="332"/>
    </row>
    <row r="18" spans="1:5" ht="12.75">
      <c r="A18" s="333" t="s">
        <v>392</v>
      </c>
      <c r="B18" s="334" t="s">
        <v>393</v>
      </c>
      <c r="C18" s="335" t="s">
        <v>394</v>
      </c>
      <c r="D18" s="334" t="s">
        <v>115</v>
      </c>
      <c r="E18" s="336" t="s">
        <v>6</v>
      </c>
    </row>
    <row r="19" spans="1:5" ht="12.75">
      <c r="A19" s="337"/>
      <c r="B19" s="338"/>
      <c r="C19" s="280"/>
      <c r="D19" s="339"/>
      <c r="E19" s="350"/>
    </row>
    <row r="20" spans="1:5" ht="12.75">
      <c r="A20" s="329"/>
      <c r="B20" s="331"/>
      <c r="C20" s="331"/>
      <c r="D20" s="280"/>
      <c r="E20" s="351"/>
    </row>
    <row r="21" spans="1:5" ht="12.75">
      <c r="A21" s="342">
        <v>3</v>
      </c>
      <c r="B21" s="344"/>
      <c r="C21" s="344"/>
      <c r="D21" s="280" t="s">
        <v>397</v>
      </c>
      <c r="E21" s="352">
        <f>+E22</f>
        <v>22426000</v>
      </c>
    </row>
    <row r="22" spans="1:5" ht="12.75">
      <c r="A22" s="342"/>
      <c r="B22" s="344">
        <v>8</v>
      </c>
      <c r="C22" s="344"/>
      <c r="D22" s="280" t="s">
        <v>414</v>
      </c>
      <c r="E22" s="352">
        <v>22426000</v>
      </c>
    </row>
    <row r="23" spans="1:5" ht="12.75" hidden="1">
      <c r="A23" s="342"/>
      <c r="B23" s="344"/>
      <c r="C23" s="344"/>
      <c r="D23" s="280"/>
      <c r="E23" s="352"/>
    </row>
    <row r="24" spans="1:5" ht="12.75" hidden="1">
      <c r="A24" s="337"/>
      <c r="B24" s="280"/>
      <c r="C24" s="280"/>
      <c r="D24" s="280"/>
      <c r="E24" s="352"/>
    </row>
    <row r="25" spans="1:5" ht="12.75" hidden="1">
      <c r="A25" s="337"/>
      <c r="B25" s="280"/>
      <c r="C25" s="280"/>
      <c r="D25" s="280"/>
      <c r="E25" s="352"/>
    </row>
    <row r="26" spans="1:5" ht="12.75" hidden="1">
      <c r="A26" s="337"/>
      <c r="B26" s="280"/>
      <c r="C26" s="280"/>
      <c r="D26" s="280"/>
      <c r="E26" s="352"/>
    </row>
    <row r="27" spans="1:5" ht="12.75" hidden="1">
      <c r="A27" s="337"/>
      <c r="B27" s="280"/>
      <c r="C27" s="280"/>
      <c r="D27" s="280"/>
      <c r="E27" s="352"/>
    </row>
    <row r="28" spans="1:5" ht="12.75">
      <c r="A28" s="337"/>
      <c r="B28" s="280"/>
      <c r="C28" s="280"/>
      <c r="D28" s="280"/>
      <c r="E28" s="352"/>
    </row>
    <row r="29" spans="1:5" ht="12.75">
      <c r="A29" s="345" t="s">
        <v>6</v>
      </c>
      <c r="B29" s="280"/>
      <c r="C29" s="280"/>
      <c r="D29" s="346"/>
      <c r="E29" s="352">
        <f>+E21</f>
        <v>22426000</v>
      </c>
    </row>
    <row r="30" spans="1:5" ht="12.75">
      <c r="A30" s="347"/>
      <c r="B30" s="348"/>
      <c r="C30" s="348"/>
      <c r="D30" s="348"/>
      <c r="E30" s="353"/>
    </row>
    <row r="32" ht="12.75">
      <c r="A32" s="1" t="s">
        <v>283</v>
      </c>
    </row>
  </sheetData>
  <mergeCells count="2">
    <mergeCell ref="A10:E10"/>
    <mergeCell ref="A11:E11"/>
  </mergeCells>
  <printOptions/>
  <pageMargins left="1.1416666666666666" right="0.7479166666666667" top="2.0472222222222225" bottom="0.9840277777777778" header="0.5118055555555556" footer="0.5118055555555556"/>
  <pageSetup fitToHeight="1" fitToWidth="1" horizontalDpi="300" verticalDpi="3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showGridLines="0" showZeros="0" zoomScale="60" zoomScaleNormal="60" workbookViewId="0" topLeftCell="A8">
      <selection activeCell="A56" sqref="A56"/>
    </sheetView>
  </sheetViews>
  <sheetFormatPr defaultColWidth="11.421875" defaultRowHeight="12.75"/>
  <cols>
    <col min="1" max="1" width="41.71093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spans="3:4" ht="12.75">
      <c r="C2" s="328"/>
      <c r="D2" s="328" t="s">
        <v>0</v>
      </c>
    </row>
    <row r="3" spans="3:4" ht="12.75">
      <c r="C3" s="328"/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335</v>
      </c>
      <c r="B9" s="286"/>
      <c r="C9" s="286"/>
      <c r="D9" s="286"/>
      <c r="E9" s="286"/>
    </row>
    <row r="10" spans="1:5" ht="36" customHeight="1">
      <c r="A10" s="286" t="s">
        <v>336</v>
      </c>
      <c r="B10" s="380"/>
      <c r="C10" s="380"/>
      <c r="D10" s="380"/>
      <c r="E10" s="380"/>
    </row>
    <row r="11" spans="1:7" s="269" customFormat="1" ht="48" customHeight="1">
      <c r="A11" s="381" t="s">
        <v>417</v>
      </c>
      <c r="B11" s="212" t="s">
        <v>338</v>
      </c>
      <c r="C11" s="382" t="s">
        <v>339</v>
      </c>
      <c r="D11" s="212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84">
        <f>B13+B14+B15+B16+B17+B18+B19+B20+B21+B22+B23+B24+B25+B26+B27+B28+B29+B30+B31+B32+B33</f>
        <v>5458000</v>
      </c>
      <c r="C12" s="384">
        <f>C13+C14+C15+C16+C17+C18+C19+C20+C21+C22+C23+C24+C25+C26+C27+C28+C29+C30+C31+C32+C33</f>
        <v>200000</v>
      </c>
      <c r="D12" s="384">
        <f>D13+D14+D15+D16+D17+D18+D19+D20+D21+D22+D23+D24+D25+D26+D27+D28+D29+D30+D31+D32+D33</f>
        <v>0</v>
      </c>
      <c r="E12" s="385">
        <f>B12+C12+D12</f>
        <v>5658000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419</v>
      </c>
      <c r="B13" s="67">
        <v>0</v>
      </c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12.75" customHeight="1" hidden="1">
      <c r="A14" s="387" t="s">
        <v>420</v>
      </c>
      <c r="B14" s="67">
        <v>0</v>
      </c>
      <c r="C14" s="67">
        <v>0</v>
      </c>
      <c r="D14" s="67">
        <v>0</v>
      </c>
      <c r="E14" s="124">
        <f aca="true" t="shared" si="0" ref="E14:E33">+D14+C14+B14</f>
        <v>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87" t="s">
        <v>421</v>
      </c>
      <c r="B15" s="67">
        <v>0</v>
      </c>
      <c r="C15" s="67">
        <v>0</v>
      </c>
      <c r="D15" s="67">
        <v>0</v>
      </c>
      <c r="E15" s="124">
        <f t="shared" si="0"/>
        <v>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12.75" customHeight="1" hidden="1">
      <c r="A16" s="387" t="s">
        <v>422</v>
      </c>
      <c r="B16" s="67">
        <v>0</v>
      </c>
      <c r="C16" s="67">
        <v>0</v>
      </c>
      <c r="D16" s="67">
        <v>0</v>
      </c>
      <c r="E16" s="124">
        <f t="shared" si="0"/>
        <v>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423</v>
      </c>
      <c r="B17" s="67">
        <v>0</v>
      </c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 customHeight="1" hidden="1">
      <c r="A18" s="387" t="s">
        <v>424</v>
      </c>
      <c r="B18" s="67">
        <v>0</v>
      </c>
      <c r="C18" s="67">
        <v>0</v>
      </c>
      <c r="D18" s="67">
        <v>0</v>
      </c>
      <c r="E18" s="124">
        <f t="shared" si="0"/>
        <v>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425</v>
      </c>
      <c r="B19" s="67">
        <v>0</v>
      </c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 customHeight="1" hidden="1">
      <c r="A20" s="387" t="s">
        <v>426</v>
      </c>
      <c r="B20" s="67">
        <v>0</v>
      </c>
      <c r="C20" s="67">
        <v>0</v>
      </c>
      <c r="D20" s="67">
        <v>0</v>
      </c>
      <c r="E20" s="124">
        <f t="shared" si="0"/>
        <v>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 customHeight="1" hidden="1">
      <c r="A21" s="387" t="s">
        <v>427</v>
      </c>
      <c r="B21" s="67">
        <v>0</v>
      </c>
      <c r="C21" s="67">
        <v>0</v>
      </c>
      <c r="D21" s="67">
        <v>0</v>
      </c>
      <c r="E21" s="124">
        <f t="shared" si="0"/>
        <v>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 customHeight="1" hidden="1">
      <c r="A22" s="387" t="s">
        <v>428</v>
      </c>
      <c r="B22" s="67">
        <v>0</v>
      </c>
      <c r="C22" s="67">
        <v>0</v>
      </c>
      <c r="D22" s="67">
        <v>0</v>
      </c>
      <c r="E22" s="124">
        <f t="shared" si="0"/>
        <v>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429</v>
      </c>
      <c r="B23" s="67">
        <v>0</v>
      </c>
      <c r="C23" s="67">
        <v>0</v>
      </c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 customHeight="1" hidden="1">
      <c r="A24" s="387" t="s">
        <v>430</v>
      </c>
      <c r="B24" s="67">
        <v>0</v>
      </c>
      <c r="C24" s="67">
        <v>0</v>
      </c>
      <c r="D24" s="67">
        <v>0</v>
      </c>
      <c r="E24" s="124">
        <f t="shared" si="0"/>
        <v>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431</v>
      </c>
      <c r="B25" s="67">
        <v>0</v>
      </c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 customHeight="1" hidden="1">
      <c r="A26" s="387" t="s">
        <v>432</v>
      </c>
      <c r="B26" s="67">
        <v>0</v>
      </c>
      <c r="C26" s="67">
        <v>0</v>
      </c>
      <c r="D26" s="67">
        <v>0</v>
      </c>
      <c r="E26" s="124">
        <f t="shared" si="0"/>
        <v>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0.75" customHeight="1">
      <c r="A27" s="387" t="s">
        <v>433</v>
      </c>
      <c r="B27" s="67">
        <v>5458000</v>
      </c>
      <c r="C27" s="67">
        <v>200000</v>
      </c>
      <c r="D27" s="67">
        <v>0</v>
      </c>
      <c r="E27" s="124">
        <f t="shared" si="0"/>
        <v>5658000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434</v>
      </c>
      <c r="B28" s="67">
        <v>0</v>
      </c>
      <c r="C28" s="67">
        <v>0</v>
      </c>
      <c r="D28" s="67">
        <v>0</v>
      </c>
      <c r="E28" s="124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 customHeight="1" hidden="1">
      <c r="A29" s="387" t="s">
        <v>435</v>
      </c>
      <c r="B29" s="67">
        <v>0</v>
      </c>
      <c r="C29" s="67">
        <v>0</v>
      </c>
      <c r="D29" s="67">
        <v>0</v>
      </c>
      <c r="E29" s="124">
        <f t="shared" si="0"/>
        <v>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436</v>
      </c>
      <c r="B30" s="67">
        <v>0</v>
      </c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437</v>
      </c>
      <c r="B31" s="67">
        <v>0</v>
      </c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>
        <v>0</v>
      </c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387" t="s">
        <v>439</v>
      </c>
      <c r="B33" s="67">
        <v>0</v>
      </c>
      <c r="C33" s="67">
        <v>0</v>
      </c>
      <c r="D33" s="67">
        <v>0</v>
      </c>
      <c r="E33" s="124">
        <f t="shared" si="0"/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>
        <v>0</v>
      </c>
      <c r="C35" s="67">
        <v>0</v>
      </c>
      <c r="D35" s="67">
        <v>0</v>
      </c>
      <c r="E35" s="124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>
        <v>0</v>
      </c>
      <c r="C37" s="67">
        <v>0</v>
      </c>
      <c r="D37" s="67">
        <v>0</v>
      </c>
      <c r="E37" s="124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67">
        <v>0</v>
      </c>
      <c r="C39" s="67">
        <v>0</v>
      </c>
      <c r="D39" s="67">
        <v>0</v>
      </c>
      <c r="E39" s="124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124"/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443</v>
      </c>
      <c r="B41" s="67"/>
      <c r="C41" s="67"/>
      <c r="D41" s="67"/>
      <c r="E41" s="124"/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30.75" customHeight="1">
      <c r="A42" s="388"/>
      <c r="B42" s="66"/>
      <c r="C42" s="66"/>
      <c r="D42" s="66"/>
      <c r="E42" s="124"/>
      <c r="F42" s="274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30.75" customHeight="1">
      <c r="A43" s="277" t="s">
        <v>6</v>
      </c>
      <c r="B43" s="128">
        <f>B13+B14+B15+B16+B17+B18+B19+B20+B21+B22+B23+B24+B25+B26+B27+B28+B29+B30+B31+B32+B33+B35+B37+B39</f>
        <v>5458000</v>
      </c>
      <c r="C43" s="128">
        <f>C13+C14+C15+C16+C17+C18+C19+C20+C21+C22+C23+C24+C25+C26+C27+C28+C29+C30+C31+C32+C33+C35+C37+C39</f>
        <v>200000</v>
      </c>
      <c r="D43" s="128">
        <f>D13+D14+D15+D16+D17+D18+D19+D20+D21+D22+D23+D24+D25+D26+D27+D28+D29+D30+D31+D32+D33+D35+D37+D39</f>
        <v>0</v>
      </c>
      <c r="E43" s="129">
        <f>+D43+C43+B43</f>
        <v>5658000</v>
      </c>
      <c r="F43" s="274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12.75">
      <c r="A44" s="279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8" t="s">
        <v>283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"/>
      <c r="B47" s="222"/>
      <c r="C47" s="222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22"/>
      <c r="C49" s="222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2" ht="12.75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</row>
    <row r="67" spans="1:12" ht="12.7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2"/>
  <sheetViews>
    <sheetView showGridLines="0" showZeros="0" zoomScale="60" zoomScaleNormal="60" workbookViewId="0" topLeftCell="A5">
      <selection activeCell="A54" sqref="A54"/>
    </sheetView>
  </sheetViews>
  <sheetFormatPr defaultColWidth="11.421875" defaultRowHeight="12.75"/>
  <cols>
    <col min="1" max="1" width="41.71093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343</v>
      </c>
      <c r="B9" s="286"/>
      <c r="C9" s="286"/>
      <c r="D9" s="286"/>
      <c r="E9" s="286"/>
    </row>
    <row r="10" spans="1:5" ht="36" customHeight="1">
      <c r="A10" s="286" t="s">
        <v>344</v>
      </c>
      <c r="B10" s="380"/>
      <c r="C10" s="380"/>
      <c r="D10" s="380"/>
      <c r="E10" s="380"/>
    </row>
    <row r="11" spans="1:7" s="269" customFormat="1" ht="48" customHeight="1">
      <c r="A11" s="389" t="s">
        <v>417</v>
      </c>
      <c r="B11" s="209" t="s">
        <v>338</v>
      </c>
      <c r="C11" s="235" t="s">
        <v>339</v>
      </c>
      <c r="D11" s="209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90">
        <f>SUM(B27:B29)</f>
        <v>16366000</v>
      </c>
      <c r="C12" s="390">
        <f>SUM(C27:C29)</f>
        <v>615000</v>
      </c>
      <c r="D12" s="390">
        <f>D13+D14+D15+D16+D17+D18+D19+D20+D21+D22+D23+D24+D25+D26+D29+D30+D31+D32+D33+D34+D35</f>
        <v>0</v>
      </c>
      <c r="E12" s="385">
        <f>B12+C12+D12</f>
        <v>16981000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419</v>
      </c>
      <c r="B13" s="67">
        <v>0</v>
      </c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12.75" customHeight="1" hidden="1">
      <c r="A14" s="387" t="s">
        <v>420</v>
      </c>
      <c r="B14" s="67">
        <v>0</v>
      </c>
      <c r="C14" s="67">
        <v>0</v>
      </c>
      <c r="D14" s="67">
        <v>0</v>
      </c>
      <c r="E14" s="124">
        <f aca="true" t="shared" si="0" ref="E14:E35">+D14+C14+B14</f>
        <v>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87" t="s">
        <v>421</v>
      </c>
      <c r="B15" s="67">
        <v>0</v>
      </c>
      <c r="C15" s="67">
        <v>0</v>
      </c>
      <c r="D15" s="67">
        <v>0</v>
      </c>
      <c r="E15" s="124">
        <f t="shared" si="0"/>
        <v>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12.75" customHeight="1" hidden="1">
      <c r="A16" s="387" t="s">
        <v>422</v>
      </c>
      <c r="B16" s="67">
        <v>0</v>
      </c>
      <c r="C16" s="67">
        <v>0</v>
      </c>
      <c r="D16" s="67">
        <v>0</v>
      </c>
      <c r="E16" s="124">
        <f t="shared" si="0"/>
        <v>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423</v>
      </c>
      <c r="B17" s="67">
        <v>0</v>
      </c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 customHeight="1" hidden="1">
      <c r="A18" s="387" t="s">
        <v>424</v>
      </c>
      <c r="B18" s="67">
        <v>0</v>
      </c>
      <c r="C18" s="67">
        <v>0</v>
      </c>
      <c r="D18" s="67">
        <v>0</v>
      </c>
      <c r="E18" s="124">
        <f t="shared" si="0"/>
        <v>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425</v>
      </c>
      <c r="B19" s="67">
        <v>0</v>
      </c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 customHeight="1" hidden="1">
      <c r="A20" s="387" t="s">
        <v>426</v>
      </c>
      <c r="B20" s="67">
        <v>0</v>
      </c>
      <c r="C20" s="67">
        <v>0</v>
      </c>
      <c r="D20" s="67">
        <v>0</v>
      </c>
      <c r="E20" s="124">
        <f t="shared" si="0"/>
        <v>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 customHeight="1" hidden="1">
      <c r="A21" s="387" t="s">
        <v>427</v>
      </c>
      <c r="B21" s="67">
        <v>0</v>
      </c>
      <c r="C21" s="67">
        <v>0</v>
      </c>
      <c r="D21" s="67">
        <v>0</v>
      </c>
      <c r="E21" s="124">
        <f t="shared" si="0"/>
        <v>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 customHeight="1" hidden="1">
      <c r="A22" s="387" t="s">
        <v>428</v>
      </c>
      <c r="B22" s="67">
        <v>0</v>
      </c>
      <c r="C22" s="67">
        <v>0</v>
      </c>
      <c r="D22" s="67">
        <v>0</v>
      </c>
      <c r="E22" s="124">
        <f t="shared" si="0"/>
        <v>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429</v>
      </c>
      <c r="B23" s="67">
        <v>0</v>
      </c>
      <c r="C23" s="67">
        <v>0</v>
      </c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 customHeight="1" hidden="1">
      <c r="A24" s="387" t="s">
        <v>430</v>
      </c>
      <c r="B24" s="67">
        <v>0</v>
      </c>
      <c r="C24" s="67">
        <v>0</v>
      </c>
      <c r="D24" s="67">
        <v>0</v>
      </c>
      <c r="E24" s="124">
        <f t="shared" si="0"/>
        <v>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431</v>
      </c>
      <c r="B25" s="67">
        <v>0</v>
      </c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 customHeight="1" hidden="1">
      <c r="A26" s="387" t="s">
        <v>432</v>
      </c>
      <c r="B26" s="67">
        <v>0</v>
      </c>
      <c r="C26" s="67">
        <v>0</v>
      </c>
      <c r="D26" s="67">
        <v>0</v>
      </c>
      <c r="E26" s="124">
        <f t="shared" si="0"/>
        <v>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0.75" customHeight="1">
      <c r="A27" s="387" t="s">
        <v>433</v>
      </c>
      <c r="B27" s="67">
        <v>110000</v>
      </c>
      <c r="C27" s="67"/>
      <c r="D27" s="67"/>
      <c r="E27" s="124">
        <f t="shared" si="0"/>
        <v>110000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30.75" customHeight="1">
      <c r="A28" s="387" t="s">
        <v>444</v>
      </c>
      <c r="B28" s="67">
        <v>321000</v>
      </c>
      <c r="C28" s="67"/>
      <c r="D28" s="67"/>
      <c r="E28" s="124">
        <f t="shared" si="0"/>
        <v>321000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30.75" customHeight="1">
      <c r="A29" s="387" t="s">
        <v>445</v>
      </c>
      <c r="B29" s="67">
        <v>15935000</v>
      </c>
      <c r="C29" s="67">
        <v>615000</v>
      </c>
      <c r="D29" s="67">
        <v>0</v>
      </c>
      <c r="E29" s="124">
        <f t="shared" si="0"/>
        <v>16550000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434</v>
      </c>
      <c r="B30" s="67">
        <v>0</v>
      </c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435</v>
      </c>
      <c r="B31" s="67">
        <v>0</v>
      </c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436</v>
      </c>
      <c r="B32" s="67">
        <v>0</v>
      </c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387" t="s">
        <v>437</v>
      </c>
      <c r="B33" s="67">
        <v>0</v>
      </c>
      <c r="C33" s="67">
        <v>0</v>
      </c>
      <c r="D33" s="67">
        <v>0</v>
      </c>
      <c r="E33" s="124">
        <f t="shared" si="0"/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387" t="s">
        <v>438</v>
      </c>
      <c r="B34" s="67">
        <v>0</v>
      </c>
      <c r="C34" s="67">
        <v>0</v>
      </c>
      <c r="D34" s="67">
        <v>0</v>
      </c>
      <c r="E34" s="124">
        <f t="shared" si="0"/>
        <v>0</v>
      </c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387" t="s">
        <v>439</v>
      </c>
      <c r="B35" s="67">
        <v>0</v>
      </c>
      <c r="C35" s="67">
        <v>0</v>
      </c>
      <c r="D35" s="67">
        <v>0</v>
      </c>
      <c r="E35" s="124">
        <f t="shared" si="0"/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440</v>
      </c>
      <c r="B37" s="67">
        <v>0</v>
      </c>
      <c r="C37" s="67">
        <v>0</v>
      </c>
      <c r="D37" s="67">
        <v>0</v>
      </c>
      <c r="E37" s="124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441</v>
      </c>
      <c r="B39" s="67">
        <v>0</v>
      </c>
      <c r="C39" s="67">
        <v>0</v>
      </c>
      <c r="D39" s="67">
        <v>0</v>
      </c>
      <c r="E39" s="124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124"/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442</v>
      </c>
      <c r="B41" s="67">
        <v>0</v>
      </c>
      <c r="C41" s="67">
        <v>0</v>
      </c>
      <c r="D41" s="67">
        <v>0</v>
      </c>
      <c r="E41" s="124">
        <f>+D41+C41+B41</f>
        <v>0</v>
      </c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124"/>
      <c r="F42" s="283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 t="s">
        <v>443</v>
      </c>
      <c r="B43" s="67"/>
      <c r="C43" s="67"/>
      <c r="D43" s="67"/>
      <c r="E43" s="124"/>
      <c r="F43" s="283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388"/>
      <c r="B44" s="66"/>
      <c r="C44" s="66"/>
      <c r="D44" s="66"/>
      <c r="E44" s="124"/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30.75" customHeight="1">
      <c r="A45" s="277" t="s">
        <v>6</v>
      </c>
      <c r="B45" s="128">
        <f>+B12</f>
        <v>16366000</v>
      </c>
      <c r="C45" s="128">
        <f>+C12</f>
        <v>615000</v>
      </c>
      <c r="D45" s="128">
        <f>D13+D14+D15+D16+D17+D18+D19+D20+D21+D22+D23+D24+D25+D26+D29+D30+D31+D32+D33+D34+D35+D37+D39+D41</f>
        <v>0</v>
      </c>
      <c r="E45" s="129">
        <f>+D45+C45+B45</f>
        <v>16981000</v>
      </c>
      <c r="F45" s="274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8" t="s">
        <v>283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9" ht="12.75">
      <c r="A67" s="279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6"/>
      <c r="N67" s="276"/>
      <c r="O67" s="276"/>
      <c r="P67" s="276"/>
      <c r="Q67" s="276"/>
      <c r="R67" s="276"/>
      <c r="S67" s="276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:12" ht="12.7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8"/>
  <sheetViews>
    <sheetView showGridLines="0" showZeros="0" zoomScale="60" zoomScaleNormal="60" workbookViewId="0" topLeftCell="A6">
      <selection activeCell="A52" sqref="A52"/>
    </sheetView>
  </sheetViews>
  <sheetFormatPr defaultColWidth="11.421875" defaultRowHeight="12.75"/>
  <cols>
    <col min="1" max="1" width="47.574218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346</v>
      </c>
      <c r="B9" s="286"/>
      <c r="C9" s="286"/>
      <c r="D9" s="286"/>
      <c r="E9" s="286"/>
    </row>
    <row r="10" ht="36.75" customHeight="1">
      <c r="A10" s="286" t="s">
        <v>347</v>
      </c>
    </row>
    <row r="11" spans="1:7" s="269" customFormat="1" ht="48" customHeight="1">
      <c r="A11" s="389" t="s">
        <v>417</v>
      </c>
      <c r="B11" s="212" t="s">
        <v>338</v>
      </c>
      <c r="C11" s="382" t="s">
        <v>339</v>
      </c>
      <c r="D11" s="212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84">
        <f>B13+B14+B15+B16+B17+B18+B19+B20+B21+B22+B23+B24+B25+B26+B27+B28+B29+B30+B31+B32+B33</f>
        <v>1522000</v>
      </c>
      <c r="C12" s="384">
        <f>C13+C14+C15+C16+C17+C18+C19+C20+C21+C22+C23+C24+C25+C26+C27+C28+C29+C30+C31+C32+C33</f>
        <v>0</v>
      </c>
      <c r="D12" s="384">
        <f>D13+D14+D15+D16+D17+D18+D19+D20+D21+D22+D23+D24+D25+D26+D27+D28+D29+D30+D31+D32+D33</f>
        <v>0</v>
      </c>
      <c r="E12" s="385">
        <f>B12+C12+D12</f>
        <v>1522000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419</v>
      </c>
      <c r="B13" s="67">
        <v>0</v>
      </c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12.75" customHeight="1" hidden="1">
      <c r="A14" s="387" t="s">
        <v>420</v>
      </c>
      <c r="B14" s="67">
        <v>0</v>
      </c>
      <c r="C14" s="67">
        <v>0</v>
      </c>
      <c r="D14" s="67">
        <v>0</v>
      </c>
      <c r="E14" s="124">
        <f aca="true" t="shared" si="0" ref="E14:E33">+D14+C14+B14</f>
        <v>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87" t="s">
        <v>421</v>
      </c>
      <c r="B15" s="67">
        <v>0</v>
      </c>
      <c r="C15" s="67">
        <v>0</v>
      </c>
      <c r="D15" s="67">
        <v>0</v>
      </c>
      <c r="E15" s="124">
        <f t="shared" si="0"/>
        <v>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0.75" customHeight="1">
      <c r="A16" s="387" t="s">
        <v>446</v>
      </c>
      <c r="B16" s="67">
        <v>1522000</v>
      </c>
      <c r="C16" s="67"/>
      <c r="D16" s="67">
        <v>0</v>
      </c>
      <c r="E16" s="124">
        <f t="shared" si="0"/>
        <v>1522000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423</v>
      </c>
      <c r="B17" s="67">
        <v>0</v>
      </c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 customHeight="1" hidden="1">
      <c r="A18" s="387" t="s">
        <v>424</v>
      </c>
      <c r="B18" s="67">
        <v>0</v>
      </c>
      <c r="C18" s="67">
        <v>0</v>
      </c>
      <c r="D18" s="67">
        <v>0</v>
      </c>
      <c r="E18" s="124">
        <f t="shared" si="0"/>
        <v>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425</v>
      </c>
      <c r="B19" s="67">
        <v>0</v>
      </c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 customHeight="1" hidden="1">
      <c r="A20" s="387" t="s">
        <v>426</v>
      </c>
      <c r="B20" s="67">
        <v>0</v>
      </c>
      <c r="C20" s="67">
        <v>0</v>
      </c>
      <c r="D20" s="67">
        <v>0</v>
      </c>
      <c r="E20" s="124">
        <f t="shared" si="0"/>
        <v>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 customHeight="1" hidden="1">
      <c r="A21" s="387" t="s">
        <v>427</v>
      </c>
      <c r="B21" s="67">
        <v>0</v>
      </c>
      <c r="C21" s="67">
        <v>0</v>
      </c>
      <c r="D21" s="67">
        <v>0</v>
      </c>
      <c r="E21" s="124">
        <f t="shared" si="0"/>
        <v>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 customHeight="1" hidden="1">
      <c r="A22" s="387" t="s">
        <v>428</v>
      </c>
      <c r="B22" s="67">
        <v>0</v>
      </c>
      <c r="C22" s="67">
        <v>0</v>
      </c>
      <c r="D22" s="67">
        <v>0</v>
      </c>
      <c r="E22" s="124">
        <f t="shared" si="0"/>
        <v>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429</v>
      </c>
      <c r="B23" s="67">
        <v>0</v>
      </c>
      <c r="C23" s="67">
        <v>0</v>
      </c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12.75" customHeight="1" hidden="1">
      <c r="A24" s="387" t="s">
        <v>430</v>
      </c>
      <c r="B24" s="67">
        <v>0</v>
      </c>
      <c r="C24" s="67">
        <v>0</v>
      </c>
      <c r="D24" s="67">
        <v>0</v>
      </c>
      <c r="E24" s="124">
        <f t="shared" si="0"/>
        <v>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431</v>
      </c>
      <c r="B25" s="67">
        <v>0</v>
      </c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 customHeight="1" hidden="1">
      <c r="A26" s="387" t="s">
        <v>432</v>
      </c>
      <c r="B26" s="67">
        <v>0</v>
      </c>
      <c r="C26" s="67">
        <v>0</v>
      </c>
      <c r="D26" s="67">
        <v>0</v>
      </c>
      <c r="E26" s="124">
        <f t="shared" si="0"/>
        <v>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 customHeight="1" hidden="1">
      <c r="A27" s="387" t="s">
        <v>447</v>
      </c>
      <c r="B27" s="67">
        <v>0</v>
      </c>
      <c r="C27" s="67">
        <v>0</v>
      </c>
      <c r="D27" s="67">
        <v>0</v>
      </c>
      <c r="E27" s="124">
        <f t="shared" si="0"/>
        <v>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434</v>
      </c>
      <c r="B28" s="67">
        <v>0</v>
      </c>
      <c r="C28" s="67">
        <v>0</v>
      </c>
      <c r="D28" s="67">
        <v>0</v>
      </c>
      <c r="E28" s="124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 customHeight="1" hidden="1">
      <c r="A29" s="387" t="s">
        <v>435</v>
      </c>
      <c r="B29" s="67">
        <v>0</v>
      </c>
      <c r="C29" s="67">
        <v>0</v>
      </c>
      <c r="D29" s="67">
        <v>0</v>
      </c>
      <c r="E29" s="124">
        <f t="shared" si="0"/>
        <v>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436</v>
      </c>
      <c r="B30" s="67">
        <v>0</v>
      </c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437</v>
      </c>
      <c r="B31" s="67">
        <v>0</v>
      </c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>
        <v>0</v>
      </c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387" t="s">
        <v>439</v>
      </c>
      <c r="B33" s="67">
        <v>0</v>
      </c>
      <c r="C33" s="67">
        <v>0</v>
      </c>
      <c r="D33" s="67">
        <v>0</v>
      </c>
      <c r="E33" s="124">
        <f t="shared" si="0"/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>
        <v>0</v>
      </c>
      <c r="C35" s="67">
        <v>0</v>
      </c>
      <c r="D35" s="67">
        <v>0</v>
      </c>
      <c r="E35" s="124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>
        <v>0</v>
      </c>
      <c r="C37" s="67">
        <v>0</v>
      </c>
      <c r="D37" s="67">
        <v>0</v>
      </c>
      <c r="E37" s="124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67"/>
      <c r="C39" s="67">
        <v>0</v>
      </c>
      <c r="D39" s="67">
        <v>0</v>
      </c>
      <c r="E39" s="124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124"/>
      <c r="F40" s="274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67"/>
      <c r="C41" s="67"/>
      <c r="D41" s="67"/>
      <c r="E41" s="124"/>
      <c r="F41" s="274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124"/>
      <c r="F42" s="275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 t="s">
        <v>443</v>
      </c>
      <c r="B43" s="67"/>
      <c r="C43" s="67"/>
      <c r="D43" s="67"/>
      <c r="E43" s="124"/>
      <c r="F43" s="275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388"/>
      <c r="B44" s="66"/>
      <c r="C44" s="66"/>
      <c r="D44" s="66"/>
      <c r="E44" s="124"/>
      <c r="F44" s="275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30.75" customHeight="1">
      <c r="A45" s="277" t="s">
        <v>6</v>
      </c>
      <c r="B45" s="128">
        <f>B13+B14+B15+B16+B17+B18+B19+B20+B21+B22+B23+B24+B25+B26+B27+B28+B29+B30+B31+B32+B33+B35+B37+B39</f>
        <v>1522000</v>
      </c>
      <c r="C45" s="128">
        <f>C13+C14+C15+C16+C17+C18+C19+C20+C21+C22+C23+C24+C25+C26+C27+C28+C29+C30+C31+C32+C33+C35+C37+C39</f>
        <v>0</v>
      </c>
      <c r="D45" s="128">
        <f>D13+D14+D15+D16+D17+D18+D19+D20+D21+D22+D23+D24+D25+D26+D27+D28+D29+D30+D31+D32+D33+D35+D37+D39</f>
        <v>0</v>
      </c>
      <c r="E45" s="129">
        <f>+D45+C45+B45</f>
        <v>1522000</v>
      </c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8" t="s">
        <v>283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2" ht="12.75">
      <c r="A64" s="279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</row>
    <row r="65" spans="1:12" ht="12.75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</row>
    <row r="66" spans="1:12" ht="12.75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</row>
    <row r="67" spans="1:12" ht="12.7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2"/>
  <sheetViews>
    <sheetView showGridLines="0" showZeros="0" zoomScale="60" zoomScaleNormal="60" workbookViewId="0" topLeftCell="A22">
      <selection activeCell="I40" sqref="I40"/>
    </sheetView>
  </sheetViews>
  <sheetFormatPr defaultColWidth="11.421875" defaultRowHeight="12.75"/>
  <cols>
    <col min="1" max="1" width="49.14062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349</v>
      </c>
      <c r="B9" s="286"/>
      <c r="C9" s="286"/>
      <c r="D9" s="286"/>
      <c r="E9" s="286"/>
    </row>
    <row r="10" spans="1:4" ht="36.75" customHeight="1">
      <c r="A10" s="286" t="s">
        <v>350</v>
      </c>
      <c r="D10" s="2"/>
    </row>
    <row r="11" spans="1:7" s="269" customFormat="1" ht="48" customHeight="1">
      <c r="A11" s="389" t="s">
        <v>417</v>
      </c>
      <c r="B11" s="209" t="s">
        <v>338</v>
      </c>
      <c r="C11" s="212" t="s">
        <v>339</v>
      </c>
      <c r="D11" s="212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90">
        <f>SUM(B13:B33)</f>
        <v>260937480</v>
      </c>
      <c r="C12" s="390">
        <f>SUM(C13:C33)</f>
        <v>6643000</v>
      </c>
      <c r="D12" s="390">
        <f>SUM(D13:D33)</f>
        <v>0</v>
      </c>
      <c r="E12" s="385">
        <f>B12+C12+D12</f>
        <v>267580480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30.75" customHeight="1">
      <c r="A13" s="387" t="s">
        <v>449</v>
      </c>
      <c r="B13" s="67">
        <v>1817360</v>
      </c>
      <c r="C13" s="67"/>
      <c r="D13" s="67">
        <v>0</v>
      </c>
      <c r="E13" s="124">
        <f>B13+C13+D13</f>
        <v>1817360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30.75" customHeight="1">
      <c r="A14" s="387" t="s">
        <v>450</v>
      </c>
      <c r="B14" s="67">
        <v>855590</v>
      </c>
      <c r="C14" s="67"/>
      <c r="D14" s="67">
        <v>0</v>
      </c>
      <c r="E14" s="124">
        <f aca="true" t="shared" si="0" ref="E14:E45">+D14+C14+B14</f>
        <v>855590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30.75" customHeight="1">
      <c r="A15" s="387" t="s">
        <v>451</v>
      </c>
      <c r="B15" s="67">
        <v>3784200</v>
      </c>
      <c r="C15" s="67"/>
      <c r="D15" s="67">
        <v>0</v>
      </c>
      <c r="E15" s="124">
        <f t="shared" si="0"/>
        <v>3784200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0.75" customHeight="1">
      <c r="A16" s="387" t="s">
        <v>446</v>
      </c>
      <c r="B16" s="67">
        <v>1454400</v>
      </c>
      <c r="C16" s="67"/>
      <c r="D16" s="67">
        <v>0</v>
      </c>
      <c r="E16" s="124">
        <f t="shared" si="0"/>
        <v>1454400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30.75" customHeight="1">
      <c r="A17" s="387" t="s">
        <v>452</v>
      </c>
      <c r="B17" s="67">
        <v>309600</v>
      </c>
      <c r="C17" s="67"/>
      <c r="D17" s="67">
        <v>0</v>
      </c>
      <c r="E17" s="124">
        <f t="shared" si="0"/>
        <v>309600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30.75" customHeight="1">
      <c r="A18" s="387" t="s">
        <v>453</v>
      </c>
      <c r="B18" s="67">
        <v>3610150</v>
      </c>
      <c r="C18" s="67"/>
      <c r="D18" s="67">
        <v>0</v>
      </c>
      <c r="E18" s="124">
        <f t="shared" si="0"/>
        <v>3610150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30.75" customHeight="1">
      <c r="A19" s="387" t="s">
        <v>454</v>
      </c>
      <c r="B19" s="67">
        <v>2740950</v>
      </c>
      <c r="C19" s="67"/>
      <c r="D19" s="67">
        <v>0</v>
      </c>
      <c r="E19" s="124">
        <f t="shared" si="0"/>
        <v>2740950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30.75" customHeight="1">
      <c r="A20" s="387" t="s">
        <v>455</v>
      </c>
      <c r="B20" s="67">
        <v>1985760</v>
      </c>
      <c r="C20" s="67"/>
      <c r="D20" s="67">
        <v>0</v>
      </c>
      <c r="E20" s="124">
        <f t="shared" si="0"/>
        <v>1985760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30.75" customHeight="1">
      <c r="A21" s="387" t="s">
        <v>433</v>
      </c>
      <c r="B21" s="67">
        <v>57445330</v>
      </c>
      <c r="C21" s="67"/>
      <c r="D21" s="67">
        <v>0</v>
      </c>
      <c r="E21" s="124">
        <f t="shared" si="0"/>
        <v>57445330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30.75" customHeight="1">
      <c r="A22" s="387" t="s">
        <v>456</v>
      </c>
      <c r="B22" s="67">
        <v>4110540</v>
      </c>
      <c r="C22" s="67"/>
      <c r="D22" s="67">
        <v>0</v>
      </c>
      <c r="E22" s="124">
        <f t="shared" si="0"/>
        <v>4110540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30.75" customHeight="1">
      <c r="A23" s="387" t="s">
        <v>457</v>
      </c>
      <c r="B23" s="67">
        <v>739300</v>
      </c>
      <c r="C23" s="67"/>
      <c r="D23" s="67">
        <v>0</v>
      </c>
      <c r="E23" s="124">
        <f t="shared" si="0"/>
        <v>739300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444</v>
      </c>
      <c r="B24" s="67">
        <v>58582390</v>
      </c>
      <c r="C24" s="67">
        <v>1000000</v>
      </c>
      <c r="D24" s="67">
        <v>0</v>
      </c>
      <c r="E24" s="124">
        <f t="shared" si="0"/>
        <v>59582390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30.75" customHeight="1">
      <c r="A25" s="387" t="s">
        <v>458</v>
      </c>
      <c r="B25" s="67">
        <v>2381190</v>
      </c>
      <c r="C25" s="67"/>
      <c r="D25" s="67">
        <v>0</v>
      </c>
      <c r="E25" s="124">
        <f t="shared" si="0"/>
        <v>2381190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30.75" customHeight="1">
      <c r="A26" s="387" t="s">
        <v>459</v>
      </c>
      <c r="B26" s="67">
        <v>746400</v>
      </c>
      <c r="C26" s="67"/>
      <c r="D26" s="67">
        <v>0</v>
      </c>
      <c r="E26" s="124">
        <f t="shared" si="0"/>
        <v>746400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0.75" customHeight="1">
      <c r="A27" s="387" t="s">
        <v>445</v>
      </c>
      <c r="B27" s="67">
        <v>1731100</v>
      </c>
      <c r="C27" s="67"/>
      <c r="D27" s="67">
        <v>0</v>
      </c>
      <c r="E27" s="124">
        <f t="shared" si="0"/>
        <v>1731100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30.75" customHeight="1">
      <c r="A28" s="387" t="s">
        <v>460</v>
      </c>
      <c r="B28" s="67">
        <v>1248100</v>
      </c>
      <c r="C28" s="67"/>
      <c r="D28" s="67">
        <v>0</v>
      </c>
      <c r="E28" s="124">
        <f t="shared" si="0"/>
        <v>1248100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30.75" customHeight="1">
      <c r="A29" s="387" t="s">
        <v>461</v>
      </c>
      <c r="B29" s="67">
        <v>857100</v>
      </c>
      <c r="C29" s="67"/>
      <c r="D29" s="67">
        <v>0</v>
      </c>
      <c r="E29" s="124">
        <f t="shared" si="0"/>
        <v>857100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30.75" customHeight="1">
      <c r="A30" s="387" t="s">
        <v>462</v>
      </c>
      <c r="B30" s="67">
        <v>1677400</v>
      </c>
      <c r="C30" s="67"/>
      <c r="D30" s="67">
        <v>0</v>
      </c>
      <c r="E30" s="124">
        <f t="shared" si="0"/>
        <v>1677400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30.75" customHeight="1">
      <c r="A31" s="387" t="s">
        <v>463</v>
      </c>
      <c r="B31" s="67">
        <v>633620</v>
      </c>
      <c r="C31" s="67"/>
      <c r="D31" s="67">
        <v>0</v>
      </c>
      <c r="E31" s="124">
        <f t="shared" si="0"/>
        <v>633620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/>
      <c r="C32" s="67"/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30.75" customHeight="1">
      <c r="A33" s="387" t="s">
        <v>464</v>
      </c>
      <c r="B33" s="67">
        <v>114227000</v>
      </c>
      <c r="C33" s="67">
        <v>5643000</v>
      </c>
      <c r="D33" s="67">
        <v>0</v>
      </c>
      <c r="E33" s="124">
        <f t="shared" si="0"/>
        <v>119870000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7.25" customHeight="1">
      <c r="A34" s="125"/>
      <c r="B34" s="67"/>
      <c r="C34" s="67"/>
      <c r="D34" s="67"/>
      <c r="E34" s="124">
        <f t="shared" si="0"/>
        <v>0</v>
      </c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/>
      <c r="C35" s="67"/>
      <c r="D35" s="67">
        <v>0</v>
      </c>
      <c r="E35" s="124">
        <f t="shared" si="0"/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>
        <f t="shared" si="0"/>
        <v>0</v>
      </c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/>
      <c r="C37" s="67"/>
      <c r="D37" s="67">
        <v>0</v>
      </c>
      <c r="E37" s="124">
        <f t="shared" si="0"/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>
        <f t="shared" si="0"/>
        <v>0</v>
      </c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24" customHeight="1">
      <c r="A39" s="432" t="s">
        <v>472</v>
      </c>
      <c r="B39" s="67">
        <v>3118520</v>
      </c>
      <c r="C39" s="67"/>
      <c r="D39" s="67">
        <v>0</v>
      </c>
      <c r="E39" s="124">
        <f t="shared" si="0"/>
        <v>3118520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6.5" customHeight="1">
      <c r="A40" s="125"/>
      <c r="B40" s="67"/>
      <c r="C40" s="67"/>
      <c r="D40" s="67"/>
      <c r="E40" s="124">
        <f t="shared" si="0"/>
        <v>0</v>
      </c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67"/>
      <c r="C41" s="67"/>
      <c r="D41" s="67"/>
      <c r="E41" s="124">
        <f t="shared" si="0"/>
        <v>0</v>
      </c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124">
        <f t="shared" si="0"/>
        <v>0</v>
      </c>
      <c r="F42" s="283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 t="s">
        <v>443</v>
      </c>
      <c r="B43" s="67"/>
      <c r="C43" s="67"/>
      <c r="D43" s="67"/>
      <c r="E43" s="124">
        <f t="shared" si="0"/>
        <v>0</v>
      </c>
      <c r="F43" s="283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s="386" customFormat="1" ht="18.75" customHeight="1">
      <c r="A44" s="391"/>
      <c r="B44" s="392"/>
      <c r="C44" s="392"/>
      <c r="D44" s="392"/>
      <c r="E44" s="393">
        <f t="shared" si="0"/>
        <v>0</v>
      </c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36.75" customHeight="1">
      <c r="A45" s="277" t="s">
        <v>6</v>
      </c>
      <c r="B45" s="128">
        <f>+B39+B12</f>
        <v>264056000</v>
      </c>
      <c r="C45" s="128">
        <f>+C39+C12</f>
        <v>6643000</v>
      </c>
      <c r="D45" s="128">
        <f>+D39+D12</f>
        <v>0</v>
      </c>
      <c r="E45" s="394">
        <f t="shared" si="0"/>
        <v>270699000</v>
      </c>
      <c r="F45" s="274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8" t="s">
        <v>283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9" ht="12.75">
      <c r="A67" s="279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6"/>
      <c r="N67" s="276"/>
      <c r="O67" s="276"/>
      <c r="P67" s="276"/>
      <c r="Q67" s="276"/>
      <c r="R67" s="276"/>
      <c r="S67" s="276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:12" ht="12.7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9"/>
  <sheetViews>
    <sheetView showGridLines="0" showZeros="0" zoomScale="60" zoomScaleNormal="60" workbookViewId="0" topLeftCell="A10">
      <selection activeCell="A44" sqref="A44"/>
    </sheetView>
  </sheetViews>
  <sheetFormatPr defaultColWidth="11.421875" defaultRowHeight="12.75"/>
  <cols>
    <col min="1" max="1" width="48.7109375" style="265" customWidth="1"/>
    <col min="2" max="2" width="24.8515625" style="4" customWidth="1"/>
    <col min="3" max="3" width="24.7109375" style="4" customWidth="1"/>
    <col min="4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21" customHeight="1">
      <c r="A9" s="286" t="s">
        <v>349</v>
      </c>
      <c r="B9" s="286"/>
      <c r="C9" s="286"/>
      <c r="D9" s="286"/>
      <c r="E9" s="286"/>
    </row>
    <row r="10" ht="36" customHeight="1">
      <c r="A10" s="286" t="s">
        <v>352</v>
      </c>
    </row>
    <row r="11" spans="1:7" s="269" customFormat="1" ht="48" customHeight="1">
      <c r="A11" s="389" t="s">
        <v>417</v>
      </c>
      <c r="B11" s="209" t="s">
        <v>338</v>
      </c>
      <c r="C11" s="209" t="s">
        <v>339</v>
      </c>
      <c r="D11" s="395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90">
        <f>SUM(B13:B33)</f>
        <v>51048000</v>
      </c>
      <c r="C12" s="390">
        <f>SUM(C13:C33)</f>
        <v>1875000</v>
      </c>
      <c r="D12" s="390">
        <f>SUM(D13:D33)</f>
        <v>0</v>
      </c>
      <c r="E12" s="385">
        <f>B12+C12+D12</f>
        <v>52923000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419</v>
      </c>
      <c r="B13" s="67">
        <v>0</v>
      </c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12.75" customHeight="1" hidden="1">
      <c r="A14" s="387" t="s">
        <v>420</v>
      </c>
      <c r="B14" s="67">
        <v>0</v>
      </c>
      <c r="C14" s="67">
        <v>0</v>
      </c>
      <c r="D14" s="67">
        <v>0</v>
      </c>
      <c r="E14" s="124">
        <f aca="true" t="shared" si="0" ref="E14:E33">+D14+C14+B14</f>
        <v>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87" t="s">
        <v>421</v>
      </c>
      <c r="B15" s="67">
        <v>0</v>
      </c>
      <c r="C15" s="67">
        <v>0</v>
      </c>
      <c r="D15" s="67">
        <v>0</v>
      </c>
      <c r="E15" s="124">
        <f t="shared" si="0"/>
        <v>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12.75" customHeight="1" hidden="1">
      <c r="A16" s="387" t="s">
        <v>422</v>
      </c>
      <c r="B16" s="67">
        <v>0</v>
      </c>
      <c r="C16" s="67">
        <v>0</v>
      </c>
      <c r="D16" s="67">
        <v>0</v>
      </c>
      <c r="E16" s="124">
        <f t="shared" si="0"/>
        <v>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423</v>
      </c>
      <c r="B17" s="67">
        <v>0</v>
      </c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 customHeight="1" hidden="1">
      <c r="A18" s="387" t="s">
        <v>424</v>
      </c>
      <c r="B18" s="67">
        <v>0</v>
      </c>
      <c r="C18" s="67">
        <v>0</v>
      </c>
      <c r="D18" s="67">
        <v>0</v>
      </c>
      <c r="E18" s="124">
        <f t="shared" si="0"/>
        <v>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425</v>
      </c>
      <c r="B19" s="67">
        <v>0</v>
      </c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 customHeight="1" hidden="1">
      <c r="A20" s="387" t="s">
        <v>426</v>
      </c>
      <c r="B20" s="67">
        <v>0</v>
      </c>
      <c r="C20" s="67">
        <v>0</v>
      </c>
      <c r="D20" s="67">
        <v>0</v>
      </c>
      <c r="E20" s="124">
        <f t="shared" si="0"/>
        <v>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30.75" customHeight="1">
      <c r="A21" s="387" t="s">
        <v>433</v>
      </c>
      <c r="B21" s="67">
        <v>29321731</v>
      </c>
      <c r="C21" s="67">
        <v>1212000</v>
      </c>
      <c r="D21" s="67">
        <v>0</v>
      </c>
      <c r="E21" s="124">
        <f t="shared" si="0"/>
        <v>30533731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 customHeight="1" hidden="1">
      <c r="A22" s="387" t="s">
        <v>428</v>
      </c>
      <c r="B22" s="67"/>
      <c r="C22" s="67"/>
      <c r="D22" s="67">
        <v>0</v>
      </c>
      <c r="E22" s="124">
        <f t="shared" si="0"/>
        <v>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429</v>
      </c>
      <c r="B23" s="67"/>
      <c r="C23" s="67"/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444</v>
      </c>
      <c r="B24" s="67">
        <v>21726269</v>
      </c>
      <c r="C24" s="67">
        <v>663000</v>
      </c>
      <c r="D24" s="67">
        <v>0</v>
      </c>
      <c r="E24" s="124">
        <f t="shared" si="0"/>
        <v>22389269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431</v>
      </c>
      <c r="B25" s="67">
        <v>0</v>
      </c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 customHeight="1" hidden="1">
      <c r="A26" s="387" t="s">
        <v>432</v>
      </c>
      <c r="B26" s="67">
        <v>0</v>
      </c>
      <c r="C26" s="67">
        <v>0</v>
      </c>
      <c r="D26" s="67">
        <v>0</v>
      </c>
      <c r="E26" s="124">
        <f t="shared" si="0"/>
        <v>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 customHeight="1" hidden="1">
      <c r="A27" s="387" t="s">
        <v>447</v>
      </c>
      <c r="B27" s="67">
        <v>0</v>
      </c>
      <c r="C27" s="67">
        <v>0</v>
      </c>
      <c r="D27" s="67">
        <v>0</v>
      </c>
      <c r="E27" s="124">
        <f t="shared" si="0"/>
        <v>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434</v>
      </c>
      <c r="B28" s="67">
        <v>0</v>
      </c>
      <c r="C28" s="67">
        <v>0</v>
      </c>
      <c r="D28" s="67">
        <v>0</v>
      </c>
      <c r="E28" s="124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 customHeight="1" hidden="1">
      <c r="A29" s="387" t="s">
        <v>435</v>
      </c>
      <c r="B29" s="67">
        <v>0</v>
      </c>
      <c r="C29" s="67">
        <v>0</v>
      </c>
      <c r="D29" s="67">
        <v>0</v>
      </c>
      <c r="E29" s="124">
        <f t="shared" si="0"/>
        <v>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436</v>
      </c>
      <c r="B30" s="67">
        <v>0</v>
      </c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437</v>
      </c>
      <c r="B31" s="67">
        <v>0</v>
      </c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>
        <v>0</v>
      </c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387" t="s">
        <v>439</v>
      </c>
      <c r="B33" s="67">
        <v>0</v>
      </c>
      <c r="C33" s="67">
        <v>0</v>
      </c>
      <c r="D33" s="67">
        <v>0</v>
      </c>
      <c r="E33" s="124">
        <f t="shared" si="0"/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>
        <v>0</v>
      </c>
      <c r="C35" s="67">
        <v>0</v>
      </c>
      <c r="D35" s="67">
        <v>0</v>
      </c>
      <c r="E35" s="124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>
        <v>0</v>
      </c>
      <c r="C37" s="67">
        <v>0</v>
      </c>
      <c r="D37" s="67">
        <v>0</v>
      </c>
      <c r="E37" s="124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67">
        <v>0</v>
      </c>
      <c r="C39" s="67">
        <v>0</v>
      </c>
      <c r="D39" s="67">
        <v>0</v>
      </c>
      <c r="E39" s="124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124"/>
      <c r="F40" s="274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67">
        <v>0</v>
      </c>
      <c r="C41" s="67">
        <v>0</v>
      </c>
      <c r="D41" s="67">
        <v>0</v>
      </c>
      <c r="E41" s="124">
        <f>+D41+C41+B41</f>
        <v>0</v>
      </c>
      <c r="F41" s="274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124"/>
      <c r="F42" s="275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/>
      <c r="B43" s="67"/>
      <c r="C43" s="67"/>
      <c r="D43" s="67"/>
      <c r="E43" s="124"/>
      <c r="F43" s="275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433" t="s">
        <v>402</v>
      </c>
      <c r="B44" s="67">
        <v>3000</v>
      </c>
      <c r="C44" s="67"/>
      <c r="D44" s="67">
        <v>32000</v>
      </c>
      <c r="E44" s="124">
        <f>+D44+C44+B44</f>
        <v>35000</v>
      </c>
      <c r="F44" s="275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30.75" customHeight="1">
      <c r="A45" s="388"/>
      <c r="B45" s="66"/>
      <c r="C45" s="66"/>
      <c r="D45" s="66"/>
      <c r="E45" s="124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30.75" customHeight="1">
      <c r="A46" s="277" t="s">
        <v>6</v>
      </c>
      <c r="B46" s="128">
        <f>B12+B35+B37+B39+B41+B44</f>
        <v>51051000</v>
      </c>
      <c r="C46" s="128">
        <f>C12+C35+C37+C39+C41+C44</f>
        <v>1875000</v>
      </c>
      <c r="D46" s="128">
        <f>D12+D35+D37+D39+D41+D44</f>
        <v>32000</v>
      </c>
      <c r="E46" s="129">
        <f>+D46+C46+B46</f>
        <v>52958000</v>
      </c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8" t="s">
        <v>283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2" ht="12.75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</row>
    <row r="66" spans="1:12" ht="12.75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</row>
    <row r="67" spans="1:12" ht="12.7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</sheetData>
  <mergeCells count="4">
    <mergeCell ref="A5:E5"/>
    <mergeCell ref="A6:E6"/>
    <mergeCell ref="A7:E7"/>
    <mergeCell ref="A8:E8"/>
  </mergeCells>
  <printOptions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T167"/>
  <sheetViews>
    <sheetView showGridLines="0" showZeros="0" zoomScale="60" zoomScaleNormal="60" workbookViewId="0" topLeftCell="A1">
      <selection activeCell="I38" sqref="A1:IV16384"/>
    </sheetView>
  </sheetViews>
  <sheetFormatPr defaultColWidth="11.421875" defaultRowHeight="12.75"/>
  <cols>
    <col min="1" max="1" width="46.28125" style="2" customWidth="1"/>
    <col min="2" max="2" width="14.00390625" style="2" customWidth="1"/>
    <col min="3" max="3" width="13.7109375" style="2" customWidth="1"/>
    <col min="4" max="4" width="12.140625" style="2" customWidth="1"/>
    <col min="5" max="5" width="13.8515625" style="2" customWidth="1"/>
    <col min="6" max="6" width="13.00390625" style="2" customWidth="1"/>
    <col min="7" max="7" width="12.7109375" style="2" customWidth="1"/>
    <col min="8" max="8" width="15.140625" style="2" customWidth="1"/>
    <col min="9" max="9" width="14.140625" style="2" customWidth="1"/>
    <col min="10" max="16384" width="11.421875" style="2" customWidth="1"/>
  </cols>
  <sheetData>
    <row r="3" ht="12.75">
      <c r="F3" s="2" t="s">
        <v>68</v>
      </c>
    </row>
    <row r="4" ht="12.75">
      <c r="F4" s="3" t="s">
        <v>109</v>
      </c>
    </row>
    <row r="5" ht="12.75">
      <c r="F5" s="4"/>
    </row>
    <row r="6" ht="12.75">
      <c r="F6" s="4"/>
    </row>
    <row r="7" spans="1:9" s="70" customFormat="1" ht="12.75">
      <c r="A7" s="407" t="s">
        <v>2</v>
      </c>
      <c r="B7" s="407"/>
      <c r="C7" s="407"/>
      <c r="D7" s="407"/>
      <c r="E7" s="407"/>
      <c r="F7" s="407"/>
      <c r="G7" s="407"/>
      <c r="H7" s="91"/>
      <c r="I7" s="91"/>
    </row>
    <row r="8" spans="1:9" s="70" customFormat="1" ht="12.75">
      <c r="A8" s="407" t="s">
        <v>110</v>
      </c>
      <c r="B8" s="407"/>
      <c r="C8" s="407"/>
      <c r="D8" s="407"/>
      <c r="E8" s="407"/>
      <c r="F8" s="407"/>
      <c r="G8" s="407"/>
      <c r="H8" s="91"/>
      <c r="I8" s="91"/>
    </row>
    <row r="9" ht="6" customHeight="1"/>
    <row r="10" ht="12" customHeight="1"/>
    <row r="11" spans="1:9" s="82" customFormat="1" ht="18" customHeight="1">
      <c r="A11" s="92"/>
      <c r="B11" s="412" t="s">
        <v>111</v>
      </c>
      <c r="C11" s="412"/>
      <c r="D11" s="412" t="s">
        <v>112</v>
      </c>
      <c r="E11" s="412"/>
      <c r="F11" s="413" t="s">
        <v>113</v>
      </c>
      <c r="G11" s="413"/>
      <c r="H11" s="93" t="s">
        <v>114</v>
      </c>
      <c r="I11" s="95"/>
    </row>
    <row r="12" spans="1:9" s="82" customFormat="1" ht="24" customHeight="1">
      <c r="A12" s="96" t="s">
        <v>115</v>
      </c>
      <c r="B12" s="92" t="s">
        <v>116</v>
      </c>
      <c r="C12" s="92" t="s">
        <v>117</v>
      </c>
      <c r="D12" s="92" t="s">
        <v>116</v>
      </c>
      <c r="E12" s="92" t="s">
        <v>117</v>
      </c>
      <c r="F12" s="92" t="s">
        <v>116</v>
      </c>
      <c r="G12" s="97" t="s">
        <v>117</v>
      </c>
      <c r="H12" s="92" t="s">
        <v>118</v>
      </c>
      <c r="I12" s="98" t="s">
        <v>6</v>
      </c>
    </row>
    <row r="13" spans="1:46" ht="12.75">
      <c r="A13" s="99"/>
      <c r="B13" s="100"/>
      <c r="C13" s="100"/>
      <c r="D13" s="100"/>
      <c r="E13" s="100"/>
      <c r="F13" s="100"/>
      <c r="G13" s="100"/>
      <c r="H13" s="100"/>
      <c r="I13" s="101"/>
      <c r="J13" s="10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</row>
    <row r="14" spans="1:46" ht="12.75" customHeight="1">
      <c r="A14" s="20" t="s">
        <v>42</v>
      </c>
      <c r="B14" s="103">
        <f aca="true" t="shared" si="0" ref="B14:H14">+B15</f>
        <v>0</v>
      </c>
      <c r="C14" s="103">
        <f t="shared" si="0"/>
        <v>0</v>
      </c>
      <c r="D14" s="103">
        <f t="shared" si="0"/>
        <v>0</v>
      </c>
      <c r="E14" s="103">
        <f t="shared" si="0"/>
        <v>0</v>
      </c>
      <c r="F14" s="103">
        <f t="shared" si="0"/>
        <v>0</v>
      </c>
      <c r="G14" s="103">
        <f t="shared" si="0"/>
        <v>0</v>
      </c>
      <c r="H14" s="103">
        <f t="shared" si="0"/>
        <v>5658000</v>
      </c>
      <c r="I14" s="104">
        <f>SUM(B14:H14)</f>
        <v>5658000</v>
      </c>
      <c r="J14" s="10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1:46" ht="12.75">
      <c r="A15" s="21" t="s">
        <v>119</v>
      </c>
      <c r="B15" s="103"/>
      <c r="C15" s="103"/>
      <c r="D15" s="103"/>
      <c r="E15" s="103"/>
      <c r="F15" s="103"/>
      <c r="G15" s="103"/>
      <c r="H15" s="103">
        <v>5658000</v>
      </c>
      <c r="I15" s="104">
        <f>SUM(B15:H15)</f>
        <v>5658000</v>
      </c>
      <c r="J15" s="10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1:46" ht="12.75">
      <c r="A16" s="21"/>
      <c r="B16" s="103"/>
      <c r="C16" s="103"/>
      <c r="D16" s="103"/>
      <c r="E16" s="103"/>
      <c r="F16" s="103"/>
      <c r="G16" s="103"/>
      <c r="H16" s="103"/>
      <c r="I16" s="104"/>
      <c r="J16" s="10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</row>
    <row r="17" spans="1:46" ht="12.75" customHeight="1">
      <c r="A17" s="20" t="s">
        <v>120</v>
      </c>
      <c r="B17" s="103">
        <f aca="true" t="shared" si="1" ref="B17:H17">+B19</f>
        <v>5985000</v>
      </c>
      <c r="C17" s="103">
        <f t="shared" si="1"/>
        <v>0</v>
      </c>
      <c r="D17" s="105">
        <f t="shared" si="1"/>
        <v>0</v>
      </c>
      <c r="E17" s="105">
        <f t="shared" si="1"/>
        <v>0</v>
      </c>
      <c r="F17" s="105">
        <f t="shared" si="1"/>
        <v>0</v>
      </c>
      <c r="G17" s="105">
        <f t="shared" si="1"/>
        <v>0</v>
      </c>
      <c r="H17" s="105">
        <f t="shared" si="1"/>
        <v>10996000</v>
      </c>
      <c r="I17" s="104">
        <f aca="true" t="shared" si="2" ref="I17:I30">SUM(B17:H17)</f>
        <v>16981000</v>
      </c>
      <c r="J17" s="10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</row>
    <row r="18" spans="1:46" ht="12.75">
      <c r="A18" s="21" t="s">
        <v>121</v>
      </c>
      <c r="B18" s="103"/>
      <c r="C18" s="103"/>
      <c r="D18" s="103"/>
      <c r="E18" s="103"/>
      <c r="F18" s="103"/>
      <c r="G18" s="103"/>
      <c r="H18" s="103"/>
      <c r="I18" s="104">
        <f t="shared" si="2"/>
        <v>0</v>
      </c>
      <c r="J18" s="10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</row>
    <row r="19" spans="1:46" ht="12" customHeight="1">
      <c r="A19" s="106" t="s">
        <v>122</v>
      </c>
      <c r="B19" s="103">
        <v>5985000</v>
      </c>
      <c r="C19" s="103"/>
      <c r="D19" s="103"/>
      <c r="E19" s="103"/>
      <c r="F19" s="103"/>
      <c r="G19" s="103"/>
      <c r="H19" s="103">
        <v>10996000</v>
      </c>
      <c r="I19" s="104">
        <f t="shared" si="2"/>
        <v>16981000</v>
      </c>
      <c r="J19" s="10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</row>
    <row r="20" spans="1:46" ht="12.75">
      <c r="A20" s="21"/>
      <c r="B20" s="103"/>
      <c r="C20" s="103"/>
      <c r="D20" s="103"/>
      <c r="E20" s="103"/>
      <c r="F20" s="103"/>
      <c r="G20" s="103"/>
      <c r="H20" s="103"/>
      <c r="I20" s="104">
        <f t="shared" si="2"/>
        <v>0</v>
      </c>
      <c r="J20" s="10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</row>
    <row r="21" spans="1:46" ht="12.75" customHeight="1">
      <c r="A21" s="107" t="s">
        <v>13</v>
      </c>
      <c r="B21" s="103">
        <f aca="true" t="shared" si="3" ref="B21:H21">+B22</f>
        <v>0</v>
      </c>
      <c r="C21" s="103">
        <f t="shared" si="3"/>
        <v>0</v>
      </c>
      <c r="D21" s="103">
        <f t="shared" si="3"/>
        <v>0</v>
      </c>
      <c r="E21" s="103">
        <f t="shared" si="3"/>
        <v>0</v>
      </c>
      <c r="F21" s="103">
        <f t="shared" si="3"/>
        <v>0</v>
      </c>
      <c r="G21" s="103">
        <f t="shared" si="3"/>
        <v>0</v>
      </c>
      <c r="H21" s="103">
        <f t="shared" si="3"/>
        <v>1522000</v>
      </c>
      <c r="I21" s="104">
        <f t="shared" si="2"/>
        <v>1522000</v>
      </c>
      <c r="J21" s="10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</row>
    <row r="22" spans="1:46" ht="12.75">
      <c r="A22" s="21" t="s">
        <v>123</v>
      </c>
      <c r="B22" s="103"/>
      <c r="C22" s="103"/>
      <c r="D22" s="103"/>
      <c r="E22" s="103"/>
      <c r="F22" s="103"/>
      <c r="G22" s="103"/>
      <c r="H22" s="103">
        <v>1522000</v>
      </c>
      <c r="I22" s="104">
        <f t="shared" si="2"/>
        <v>1522000</v>
      </c>
      <c r="J22" s="10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</row>
    <row r="23" spans="1:46" ht="12.75">
      <c r="A23" s="21"/>
      <c r="B23" s="103"/>
      <c r="C23" s="103"/>
      <c r="D23" s="103"/>
      <c r="E23" s="103"/>
      <c r="F23" s="103"/>
      <c r="G23" s="103"/>
      <c r="H23" s="103"/>
      <c r="I23" s="104">
        <f t="shared" si="2"/>
        <v>0</v>
      </c>
      <c r="J23" s="10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</row>
    <row r="24" spans="1:46" ht="12.75" customHeight="1">
      <c r="A24" s="20" t="s">
        <v>15</v>
      </c>
      <c r="B24" s="103">
        <f aca="true" t="shared" si="4" ref="B24:H24">B25+B26+B27</f>
        <v>1772000</v>
      </c>
      <c r="C24" s="103">
        <f t="shared" si="4"/>
        <v>1942200000</v>
      </c>
      <c r="D24" s="103">
        <f t="shared" si="4"/>
        <v>0</v>
      </c>
      <c r="E24" s="103">
        <f t="shared" si="4"/>
        <v>0</v>
      </c>
      <c r="F24" s="103">
        <f t="shared" si="4"/>
        <v>0</v>
      </c>
      <c r="G24" s="103">
        <f t="shared" si="4"/>
        <v>369800000</v>
      </c>
      <c r="H24" s="103">
        <f t="shared" si="4"/>
        <v>321853000</v>
      </c>
      <c r="I24" s="104">
        <f t="shared" si="2"/>
        <v>2635625000</v>
      </c>
      <c r="J24" s="10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</row>
    <row r="25" spans="1:46" ht="12.75">
      <c r="A25" s="21" t="s">
        <v>124</v>
      </c>
      <c r="B25" s="103">
        <v>604000</v>
      </c>
      <c r="C25" s="103"/>
      <c r="D25" s="103"/>
      <c r="E25" s="103"/>
      <c r="F25" s="103"/>
      <c r="G25" s="103"/>
      <c r="H25" s="103">
        <v>270095000</v>
      </c>
      <c r="I25" s="104">
        <f t="shared" si="2"/>
        <v>270699000</v>
      </c>
      <c r="J25" s="10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</row>
    <row r="26" spans="1:46" ht="12.75">
      <c r="A26" s="21" t="s">
        <v>125</v>
      </c>
      <c r="B26" s="103">
        <v>1168000</v>
      </c>
      <c r="C26" s="103"/>
      <c r="D26" s="103"/>
      <c r="E26" s="103"/>
      <c r="F26" s="103"/>
      <c r="G26" s="103"/>
      <c r="H26" s="103">
        <v>51758000</v>
      </c>
      <c r="I26" s="104">
        <f t="shared" si="2"/>
        <v>52926000</v>
      </c>
      <c r="J26" s="10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</row>
    <row r="27" spans="1:46" ht="12.75">
      <c r="A27" s="21" t="s">
        <v>126</v>
      </c>
      <c r="B27" s="103"/>
      <c r="C27" s="103">
        <v>1942200000</v>
      </c>
      <c r="D27" s="103"/>
      <c r="E27" s="103"/>
      <c r="F27" s="103"/>
      <c r="G27" s="103">
        <v>369800000</v>
      </c>
      <c r="H27" s="103"/>
      <c r="I27" s="104">
        <f t="shared" si="2"/>
        <v>2312000000</v>
      </c>
      <c r="J27" s="10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</row>
    <row r="28" spans="1:46" ht="12.75">
      <c r="A28" s="21"/>
      <c r="B28" s="103"/>
      <c r="C28" s="103"/>
      <c r="D28" s="103"/>
      <c r="E28" s="103"/>
      <c r="F28" s="103"/>
      <c r="G28" s="103"/>
      <c r="H28" s="103"/>
      <c r="I28" s="104">
        <f t="shared" si="2"/>
        <v>0</v>
      </c>
      <c r="J28" s="10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</row>
    <row r="29" spans="1:46" ht="12.75">
      <c r="A29" s="20" t="s">
        <v>127</v>
      </c>
      <c r="B29" s="103">
        <f aca="true" t="shared" si="5" ref="B29:H29">B30</f>
        <v>0</v>
      </c>
      <c r="C29" s="103">
        <f t="shared" si="5"/>
        <v>4761000</v>
      </c>
      <c r="D29" s="105">
        <f t="shared" si="5"/>
        <v>0</v>
      </c>
      <c r="E29" s="105">
        <f t="shared" si="5"/>
        <v>0</v>
      </c>
      <c r="F29" s="105">
        <f t="shared" si="5"/>
        <v>0</v>
      </c>
      <c r="G29" s="105">
        <f t="shared" si="5"/>
        <v>0</v>
      </c>
      <c r="H29" s="105">
        <f t="shared" si="5"/>
        <v>11992000</v>
      </c>
      <c r="I29" s="104">
        <f t="shared" si="2"/>
        <v>16753000</v>
      </c>
      <c r="J29" s="10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</row>
    <row r="30" spans="1:46" ht="12.75">
      <c r="A30" s="21" t="s">
        <v>45</v>
      </c>
      <c r="B30" s="103"/>
      <c r="C30" s="103">
        <v>4761000</v>
      </c>
      <c r="D30" s="103"/>
      <c r="E30" s="103"/>
      <c r="F30" s="103"/>
      <c r="G30" s="103"/>
      <c r="H30" s="103">
        <v>11992000</v>
      </c>
      <c r="I30" s="104">
        <f t="shared" si="2"/>
        <v>16753000</v>
      </c>
      <c r="J30" s="10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</row>
    <row r="31" spans="1:46" ht="12.75">
      <c r="A31" s="21"/>
      <c r="B31" s="103"/>
      <c r="C31" s="103"/>
      <c r="D31" s="103"/>
      <c r="E31" s="103"/>
      <c r="F31" s="103"/>
      <c r="G31" s="103"/>
      <c r="H31" s="103"/>
      <c r="I31" s="104"/>
      <c r="J31" s="10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</row>
    <row r="32" spans="1:46" ht="18" customHeight="1">
      <c r="A32" s="107" t="s">
        <v>21</v>
      </c>
      <c r="B32" s="103">
        <f aca="true" t="shared" si="6" ref="B32:H32">B33+B34</f>
        <v>5484000</v>
      </c>
      <c r="C32" s="103">
        <f t="shared" si="6"/>
        <v>97910000</v>
      </c>
      <c r="D32" s="103">
        <f t="shared" si="6"/>
        <v>270084000</v>
      </c>
      <c r="E32" s="103">
        <f t="shared" si="6"/>
        <v>83040000</v>
      </c>
      <c r="F32" s="103">
        <f t="shared" si="6"/>
        <v>0</v>
      </c>
      <c r="G32" s="103">
        <f t="shared" si="6"/>
        <v>0</v>
      </c>
      <c r="H32" s="103">
        <f t="shared" si="6"/>
        <v>530129340</v>
      </c>
      <c r="I32" s="104">
        <f>SUM(B32:H32)</f>
        <v>986647340</v>
      </c>
      <c r="J32" s="10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</row>
    <row r="33" spans="1:46" ht="12.75">
      <c r="A33" s="21" t="s">
        <v>128</v>
      </c>
      <c r="B33" s="103">
        <v>3384000</v>
      </c>
      <c r="C33" s="103">
        <v>60000</v>
      </c>
      <c r="D33" s="103">
        <v>104101000</v>
      </c>
      <c r="E33" s="103"/>
      <c r="F33" s="103"/>
      <c r="G33" s="103"/>
      <c r="H33" s="103">
        <v>465340000</v>
      </c>
      <c r="I33" s="104">
        <f>SUM(B33:H33)</f>
        <v>572885000</v>
      </c>
      <c r="J33" s="10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</row>
    <row r="34" spans="1:46" ht="12.75">
      <c r="A34" s="21" t="s">
        <v>129</v>
      </c>
      <c r="B34" s="103">
        <v>2100000</v>
      </c>
      <c r="C34" s="103">
        <v>97850000</v>
      </c>
      <c r="D34" s="103">
        <v>165983000</v>
      </c>
      <c r="E34" s="103">
        <v>83040000</v>
      </c>
      <c r="F34" s="103"/>
      <c r="G34" s="103"/>
      <c r="H34" s="103">
        <v>64789340</v>
      </c>
      <c r="I34" s="104">
        <f>SUM(B34:H34)</f>
        <v>413762340</v>
      </c>
      <c r="J34" s="10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1:46" ht="12.75">
      <c r="A35" s="21"/>
      <c r="B35" s="103"/>
      <c r="C35" s="103"/>
      <c r="D35" s="103"/>
      <c r="E35" s="103"/>
      <c r="F35" s="103"/>
      <c r="G35" s="103"/>
      <c r="H35" s="103"/>
      <c r="I35" s="104"/>
      <c r="J35" s="10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</row>
    <row r="36" spans="1:46" ht="25.5" customHeight="1">
      <c r="A36" s="107" t="s">
        <v>130</v>
      </c>
      <c r="B36" s="103">
        <f aca="true" t="shared" si="7" ref="B36:H36">B37+B38</f>
        <v>26897000</v>
      </c>
      <c r="C36" s="103">
        <f t="shared" si="7"/>
        <v>0</v>
      </c>
      <c r="D36" s="103">
        <f t="shared" si="7"/>
        <v>0</v>
      </c>
      <c r="E36" s="103">
        <f t="shared" si="7"/>
        <v>0</v>
      </c>
      <c r="F36" s="103">
        <f t="shared" si="7"/>
        <v>0</v>
      </c>
      <c r="G36" s="103">
        <f t="shared" si="7"/>
        <v>0</v>
      </c>
      <c r="H36" s="103">
        <f t="shared" si="7"/>
        <v>9850000</v>
      </c>
      <c r="I36" s="104">
        <f aca="true" t="shared" si="8" ref="I36:I42">SUM(B36:H36)</f>
        <v>36747000</v>
      </c>
      <c r="J36" s="10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</row>
    <row r="37" spans="1:46" ht="12.75">
      <c r="A37" s="21" t="s">
        <v>131</v>
      </c>
      <c r="B37" s="103">
        <v>14321000</v>
      </c>
      <c r="C37" s="103"/>
      <c r="D37" s="103"/>
      <c r="E37" s="103"/>
      <c r="F37" s="103"/>
      <c r="G37" s="103"/>
      <c r="H37" s="103"/>
      <c r="I37" s="104">
        <f t="shared" si="8"/>
        <v>14321000</v>
      </c>
      <c r="J37" s="10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</row>
    <row r="38" spans="1:46" ht="12.75">
      <c r="A38" s="21" t="s">
        <v>132</v>
      </c>
      <c r="B38" s="103">
        <v>12576000</v>
      </c>
      <c r="C38" s="103"/>
      <c r="D38" s="103"/>
      <c r="E38" s="103"/>
      <c r="F38" s="103"/>
      <c r="G38" s="103"/>
      <c r="H38" s="103">
        <v>9850000</v>
      </c>
      <c r="I38" s="104">
        <f t="shared" si="8"/>
        <v>22426000</v>
      </c>
      <c r="J38" s="10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46" ht="12.75" hidden="1">
      <c r="A39" s="21" t="s">
        <v>133</v>
      </c>
      <c r="B39" s="103"/>
      <c r="C39" s="103"/>
      <c r="D39" s="103"/>
      <c r="E39" s="103"/>
      <c r="F39" s="103"/>
      <c r="G39" s="103"/>
      <c r="H39" s="103"/>
      <c r="I39" s="104">
        <f t="shared" si="8"/>
        <v>0</v>
      </c>
      <c r="J39" s="10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46" ht="12.75" hidden="1">
      <c r="A40" s="21"/>
      <c r="B40" s="103"/>
      <c r="C40" s="103"/>
      <c r="D40" s="103"/>
      <c r="E40" s="103"/>
      <c r="F40" s="103"/>
      <c r="G40" s="103"/>
      <c r="H40" s="103"/>
      <c r="I40" s="104">
        <f t="shared" si="8"/>
        <v>0</v>
      </c>
      <c r="J40" s="10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46" ht="12.75">
      <c r="A41" s="21"/>
      <c r="B41" s="87"/>
      <c r="C41" s="87"/>
      <c r="D41" s="87"/>
      <c r="E41" s="87"/>
      <c r="F41" s="87"/>
      <c r="G41" s="103"/>
      <c r="H41" s="103"/>
      <c r="I41" s="104">
        <f t="shared" si="8"/>
        <v>0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46" ht="15" customHeight="1">
      <c r="A42" s="22" t="s">
        <v>6</v>
      </c>
      <c r="B42" s="103">
        <f aca="true" t="shared" si="9" ref="B42:H42">B14+B17+B21+B24+B32+B36+B29</f>
        <v>40138000</v>
      </c>
      <c r="C42" s="103">
        <f t="shared" si="9"/>
        <v>2044871000</v>
      </c>
      <c r="D42" s="105">
        <f t="shared" si="9"/>
        <v>270084000</v>
      </c>
      <c r="E42" s="105">
        <f t="shared" si="9"/>
        <v>83040000</v>
      </c>
      <c r="F42" s="105">
        <f t="shared" si="9"/>
        <v>0</v>
      </c>
      <c r="G42" s="105">
        <f t="shared" si="9"/>
        <v>369800000</v>
      </c>
      <c r="H42" s="105">
        <f t="shared" si="9"/>
        <v>892000340</v>
      </c>
      <c r="I42" s="104">
        <f t="shared" si="8"/>
        <v>3699933340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46" ht="12.75">
      <c r="A43" s="108"/>
      <c r="B43" s="109"/>
      <c r="C43" s="109"/>
      <c r="D43" s="109"/>
      <c r="E43" s="109"/>
      <c r="F43" s="109"/>
      <c r="G43" s="109"/>
      <c r="H43" s="109"/>
      <c r="I43" s="110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46" ht="12.75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6" ht="12.75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46" ht="12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6" ht="12.7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6" ht="12.75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6" ht="12.7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1:46" ht="12.7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1:46" ht="12.7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1:46" ht="12.7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1:46" ht="12.7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1:46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1:46" ht="12.75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1:46" ht="12.75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1:46" ht="12.75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1:46" ht="12.7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1:46" ht="12.7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1:46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1:46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1:46" ht="12.7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2:46" ht="12.7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2:46" ht="12.7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2:46" ht="12.7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2:46" ht="12.7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2:46" ht="12.7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2:46" ht="12.7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2:46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2:46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2:46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2:46" ht="12.7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2:46" ht="12.7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2:46" ht="12.7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2:46" ht="12.7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2:46" ht="12.7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2:46" ht="12.7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2:46" ht="12.7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2:46" ht="12.7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2:46" ht="12.7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2:46" ht="12.7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2:46" ht="12.7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2:46" ht="12.7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2:46" ht="12.7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2:46" ht="12.7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2:46" ht="12.7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2:46" ht="12.7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2:46" ht="12.7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2:46" ht="12.7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2:46" ht="12.7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2:46" ht="12.7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2:46" ht="12.7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2:46" ht="12.7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2:46" ht="12.7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2:46" ht="12.7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2:46" ht="12.7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2:46" ht="12.7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2:46" ht="12.7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2:46" ht="12.7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2:46" ht="12.7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2:46" ht="12.7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2:46" ht="12.7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2:46" ht="12.7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2:46" ht="12.7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2:46" ht="12.7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2:46" ht="12.7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2:46" ht="12.7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2:46" ht="12.7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2:46" ht="12.7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2:46" ht="12.7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2:46" ht="12.7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2:46" ht="12.7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2:46" ht="12.7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2:46" ht="12.7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2:46" ht="12.7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2:46" ht="12.7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2:46" ht="12.7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2:46" ht="12.7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2:46" ht="12.7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2:46" ht="12.7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2:46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2:46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2:46" ht="12.7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2:46" ht="12.7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2:46" ht="12.7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2:46" ht="12.7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2:46" ht="12.7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2:46" ht="12.75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2:46" ht="12.75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2:46" ht="12.75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2:46" ht="12.75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2:46" ht="12.75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2:46" ht="12.75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2:46" ht="12.75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2:46" ht="12.75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2:46" ht="12.75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2:46" ht="12.75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2:46" ht="12.7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2:46" ht="12.7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2:46" ht="12.7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2:46" ht="12.7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2:46" ht="12.7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2:46" ht="12.7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2:46" ht="12.7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2:46" ht="12.7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2:46" ht="12.7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2:46" ht="12.7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2:46" ht="12.7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2:46" ht="12.7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2:46" ht="12.7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2:46" ht="12.7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2:46" ht="12.7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2:46" ht="12.7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2:46" ht="12.7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2:46" ht="12.7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2:46" ht="12.7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2:46" ht="12.7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2:46" ht="12.7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2:46" ht="12.7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2:46" ht="12.7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2:46" ht="12.7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2:46" ht="12.7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2:46" ht="12.7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2:46" ht="12.7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2:46" ht="12.7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2:46" ht="12.7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2:46" ht="12.7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</sheetData>
  <mergeCells count="5">
    <mergeCell ref="A7:G7"/>
    <mergeCell ref="A8:G8"/>
    <mergeCell ref="B11:C11"/>
    <mergeCell ref="D11:E11"/>
    <mergeCell ref="F11:G11"/>
  </mergeCells>
  <printOptions/>
  <pageMargins left="0.3541666666666667" right="2.0472222222222225" top="1.2597222222222222" bottom="0.9840277777777778" header="0.5118055555555556" footer="0.5118055555555556"/>
  <pageSetup fitToHeight="1" fitToWidth="1" horizontalDpi="300" verticalDpi="300" orientation="landscape" paperSize="9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showGridLines="0" showZeros="0" zoomScale="60" zoomScaleNormal="60" workbookViewId="0" topLeftCell="A25">
      <selection activeCell="H42" sqref="H42"/>
    </sheetView>
  </sheetViews>
  <sheetFormatPr defaultColWidth="11.421875" defaultRowHeight="12.75"/>
  <cols>
    <col min="1" max="1" width="47.71093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349</v>
      </c>
      <c r="B9" s="286"/>
      <c r="C9" s="286"/>
      <c r="D9" s="286"/>
      <c r="E9" s="286"/>
    </row>
    <row r="10" ht="36" customHeight="1">
      <c r="A10" s="286" t="s">
        <v>354</v>
      </c>
    </row>
    <row r="11" spans="1:7" s="269" customFormat="1" ht="48" customHeight="1">
      <c r="A11" s="381" t="s">
        <v>417</v>
      </c>
      <c r="B11" s="212" t="s">
        <v>338</v>
      </c>
      <c r="C11" s="212" t="s">
        <v>339</v>
      </c>
      <c r="D11" s="212" t="s">
        <v>340</v>
      </c>
      <c r="E11" s="209" t="s">
        <v>6</v>
      </c>
      <c r="F11" s="266"/>
      <c r="G11" s="268"/>
    </row>
    <row r="12" spans="1:19" s="386" customFormat="1" ht="30.75" customHeight="1">
      <c r="A12" s="391" t="s">
        <v>418</v>
      </c>
      <c r="B12" s="384">
        <f>SUM(B13:B33)</f>
        <v>1609254500</v>
      </c>
      <c r="C12" s="384">
        <f>SUM(C13:C33)</f>
        <v>8110000</v>
      </c>
      <c r="D12" s="384">
        <f>SUM(D13:D33)</f>
        <v>0</v>
      </c>
      <c r="E12" s="385">
        <f>B12+C12+D12</f>
        <v>1617364500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30.75" customHeight="1">
      <c r="A13" s="387" t="s">
        <v>449</v>
      </c>
      <c r="B13" s="67">
        <v>562000</v>
      </c>
      <c r="C13" s="67">
        <v>0</v>
      </c>
      <c r="D13" s="67">
        <v>0</v>
      </c>
      <c r="E13" s="124">
        <f>B13+C13+D13</f>
        <v>562000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30.75" customHeight="1">
      <c r="A14" s="387" t="s">
        <v>450</v>
      </c>
      <c r="B14" s="67">
        <v>1031000</v>
      </c>
      <c r="C14" s="67">
        <v>0</v>
      </c>
      <c r="D14" s="67">
        <v>0</v>
      </c>
      <c r="E14" s="124">
        <f aca="true" t="shared" si="0" ref="E14:E33">+D14+C14+B14</f>
        <v>1031000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30.75" customHeight="1">
      <c r="A15" s="387" t="s">
        <v>451</v>
      </c>
      <c r="B15" s="67">
        <v>1388000</v>
      </c>
      <c r="C15" s="67">
        <v>0</v>
      </c>
      <c r="D15" s="67">
        <v>0</v>
      </c>
      <c r="E15" s="124">
        <f t="shared" si="0"/>
        <v>1388000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0.75" customHeight="1">
      <c r="A16" s="387" t="s">
        <v>446</v>
      </c>
      <c r="B16" s="67">
        <v>933000</v>
      </c>
      <c r="C16" s="67">
        <v>0</v>
      </c>
      <c r="D16" s="67">
        <v>0</v>
      </c>
      <c r="E16" s="124">
        <f t="shared" si="0"/>
        <v>933000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30.75" customHeight="1">
      <c r="A17" s="387" t="s">
        <v>452</v>
      </c>
      <c r="B17" s="67">
        <v>134000</v>
      </c>
      <c r="C17" s="67">
        <v>0</v>
      </c>
      <c r="D17" s="67">
        <v>0</v>
      </c>
      <c r="E17" s="124">
        <f t="shared" si="0"/>
        <v>134000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30.75" customHeight="1">
      <c r="A18" s="387" t="s">
        <v>453</v>
      </c>
      <c r="B18" s="67">
        <v>2370000</v>
      </c>
      <c r="C18" s="67">
        <v>0</v>
      </c>
      <c r="D18" s="67">
        <v>0</v>
      </c>
      <c r="E18" s="124">
        <f t="shared" si="0"/>
        <v>2370000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30.75" customHeight="1">
      <c r="A19" s="387" t="s">
        <v>454</v>
      </c>
      <c r="B19" s="67">
        <v>1000000</v>
      </c>
      <c r="C19" s="67">
        <v>0</v>
      </c>
      <c r="D19" s="67">
        <v>0</v>
      </c>
      <c r="E19" s="124">
        <f t="shared" si="0"/>
        <v>1000000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30.75" customHeight="1">
      <c r="A20" s="387" t="s">
        <v>455</v>
      </c>
      <c r="B20" s="67">
        <v>848000</v>
      </c>
      <c r="C20" s="67">
        <v>0</v>
      </c>
      <c r="D20" s="67">
        <v>0</v>
      </c>
      <c r="E20" s="124">
        <f t="shared" si="0"/>
        <v>848000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30.75" customHeight="1">
      <c r="A21" s="387" t="s">
        <v>433</v>
      </c>
      <c r="B21" s="67">
        <v>218052260</v>
      </c>
      <c r="C21" s="67">
        <v>8036000</v>
      </c>
      <c r="D21" s="67">
        <v>0</v>
      </c>
      <c r="E21" s="124">
        <f t="shared" si="0"/>
        <v>226088260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30.75" customHeight="1">
      <c r="A22" s="387" t="s">
        <v>456</v>
      </c>
      <c r="B22" s="67">
        <v>862000</v>
      </c>
      <c r="C22" s="67"/>
      <c r="D22" s="67">
        <v>0</v>
      </c>
      <c r="E22" s="124">
        <f t="shared" si="0"/>
        <v>862000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30.75" customHeight="1">
      <c r="A23" s="387" t="s">
        <v>457</v>
      </c>
      <c r="B23" s="67">
        <v>221000</v>
      </c>
      <c r="C23" s="67"/>
      <c r="D23" s="67">
        <v>0</v>
      </c>
      <c r="E23" s="124">
        <f t="shared" si="0"/>
        <v>221000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444</v>
      </c>
      <c r="B24" s="67">
        <v>18891240</v>
      </c>
      <c r="C24" s="67">
        <v>74000</v>
      </c>
      <c r="D24" s="67">
        <v>0</v>
      </c>
      <c r="E24" s="124">
        <f t="shared" si="0"/>
        <v>18965240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30.75" customHeight="1">
      <c r="A25" s="387" t="s">
        <v>458</v>
      </c>
      <c r="B25" s="67">
        <v>597000</v>
      </c>
      <c r="C25" s="67">
        <v>0</v>
      </c>
      <c r="D25" s="67">
        <v>0</v>
      </c>
      <c r="E25" s="124">
        <f t="shared" si="0"/>
        <v>597000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30.75" customHeight="1">
      <c r="A26" s="387" t="s">
        <v>459</v>
      </c>
      <c r="B26" s="67">
        <v>192000</v>
      </c>
      <c r="C26" s="67">
        <v>0</v>
      </c>
      <c r="D26" s="67">
        <v>0</v>
      </c>
      <c r="E26" s="124">
        <f t="shared" si="0"/>
        <v>192000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0.75" customHeight="1">
      <c r="A27" s="387" t="s">
        <v>445</v>
      </c>
      <c r="B27" s="67">
        <v>623000</v>
      </c>
      <c r="C27" s="67">
        <v>0</v>
      </c>
      <c r="D27" s="67">
        <v>0</v>
      </c>
      <c r="E27" s="124">
        <f t="shared" si="0"/>
        <v>623000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30.75" customHeight="1">
      <c r="A28" s="387" t="s">
        <v>460</v>
      </c>
      <c r="B28" s="67">
        <v>360000</v>
      </c>
      <c r="C28" s="67">
        <v>0</v>
      </c>
      <c r="D28" s="67">
        <v>0</v>
      </c>
      <c r="E28" s="124">
        <f t="shared" si="0"/>
        <v>360000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30.75" customHeight="1">
      <c r="A29" s="387" t="s">
        <v>465</v>
      </c>
      <c r="B29" s="67">
        <v>1489000</v>
      </c>
      <c r="C29" s="67">
        <v>0</v>
      </c>
      <c r="D29" s="67">
        <v>0</v>
      </c>
      <c r="E29" s="124">
        <f t="shared" si="0"/>
        <v>1489000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30.75" customHeight="1">
      <c r="A30" s="387" t="s">
        <v>462</v>
      </c>
      <c r="B30" s="67">
        <v>605000</v>
      </c>
      <c r="C30" s="67">
        <v>0</v>
      </c>
      <c r="D30" s="67">
        <v>0</v>
      </c>
      <c r="E30" s="124">
        <f t="shared" si="0"/>
        <v>605000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30.75" customHeight="1">
      <c r="A31" s="387" t="s">
        <v>463</v>
      </c>
      <c r="B31" s="67">
        <v>316000</v>
      </c>
      <c r="C31" s="67">
        <v>0</v>
      </c>
      <c r="D31" s="67">
        <v>0</v>
      </c>
      <c r="E31" s="124">
        <f t="shared" si="0"/>
        <v>316000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/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30.75" customHeight="1">
      <c r="A33" s="387" t="s">
        <v>464</v>
      </c>
      <c r="B33" s="67">
        <v>1358780000</v>
      </c>
      <c r="C33" s="67">
        <v>0</v>
      </c>
      <c r="D33" s="67">
        <v>0</v>
      </c>
      <c r="E33" s="124">
        <f t="shared" si="0"/>
        <v>1358780000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30.75" customHeight="1">
      <c r="A35" s="434" t="s">
        <v>473</v>
      </c>
      <c r="B35" s="67">
        <v>444947500</v>
      </c>
      <c r="C35" s="67">
        <v>0</v>
      </c>
      <c r="D35" s="67">
        <v>0</v>
      </c>
      <c r="E35" s="124">
        <f aca="true" t="shared" si="1" ref="E35:E42">+D35+C35+B35</f>
        <v>444947500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>
        <f t="shared" si="1"/>
        <v>0</v>
      </c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/>
      <c r="C37" s="67">
        <v>0</v>
      </c>
      <c r="D37" s="67">
        <v>0</v>
      </c>
      <c r="E37" s="124">
        <f t="shared" si="1"/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>
        <f t="shared" si="1"/>
        <v>0</v>
      </c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280"/>
      <c r="C39" s="67">
        <v>0</v>
      </c>
      <c r="D39" s="67">
        <v>0</v>
      </c>
      <c r="E39" s="124">
        <f t="shared" si="1"/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280"/>
      <c r="C40" s="67"/>
      <c r="D40" s="67"/>
      <c r="E40" s="124">
        <f t="shared" si="1"/>
        <v>0</v>
      </c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280"/>
      <c r="C41" s="67"/>
      <c r="D41" s="67"/>
      <c r="E41" s="124">
        <f t="shared" si="1"/>
        <v>0</v>
      </c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30.75" customHeight="1">
      <c r="A42" s="433" t="s">
        <v>402</v>
      </c>
      <c r="B42" s="66">
        <v>244688000</v>
      </c>
      <c r="C42" s="66"/>
      <c r="D42" s="66">
        <v>5000000</v>
      </c>
      <c r="E42" s="124">
        <f t="shared" si="1"/>
        <v>249688000</v>
      </c>
      <c r="F42" s="274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30.75" customHeight="1">
      <c r="A43" s="125"/>
      <c r="B43" s="66"/>
      <c r="C43" s="66"/>
      <c r="D43" s="66"/>
      <c r="E43" s="124"/>
      <c r="F43" s="274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277" t="s">
        <v>6</v>
      </c>
      <c r="B44" s="128">
        <f>B12+B35+B42</f>
        <v>2298890000</v>
      </c>
      <c r="C44" s="128">
        <f>C12+C35+C42</f>
        <v>8110000</v>
      </c>
      <c r="D44" s="128">
        <f>D12+D35+D42</f>
        <v>5000000</v>
      </c>
      <c r="E44" s="129">
        <f>+D44+C44+B44</f>
        <v>2312000000</v>
      </c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79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8" t="s">
        <v>283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2" ht="12.7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showGridLines="0" showZeros="0" zoomScale="60" zoomScaleNormal="60" workbookViewId="0" topLeftCell="A10">
      <selection activeCell="C18" sqref="A1:IV16384"/>
    </sheetView>
  </sheetViews>
  <sheetFormatPr defaultColWidth="11.421875" defaultRowHeight="12.75"/>
  <cols>
    <col min="1" max="1" width="47.71093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358</v>
      </c>
      <c r="B9" s="286"/>
      <c r="C9" s="286"/>
      <c r="D9" s="286"/>
      <c r="E9" s="286"/>
    </row>
    <row r="10" ht="36" customHeight="1">
      <c r="A10" s="286" t="s">
        <v>359</v>
      </c>
    </row>
    <row r="11" spans="1:7" s="269" customFormat="1" ht="48" customHeight="1">
      <c r="A11" s="381" t="s">
        <v>417</v>
      </c>
      <c r="B11" s="212" t="s">
        <v>338</v>
      </c>
      <c r="C11" s="212" t="s">
        <v>339</v>
      </c>
      <c r="D11" s="212" t="s">
        <v>340</v>
      </c>
      <c r="E11" s="209" t="s">
        <v>6</v>
      </c>
      <c r="F11" s="266"/>
      <c r="G11" s="268"/>
    </row>
    <row r="12" spans="1:19" s="386" customFormat="1" ht="30.75" customHeight="1">
      <c r="A12" s="391" t="s">
        <v>418</v>
      </c>
      <c r="B12" s="384">
        <f>SUM(B13:B33)</f>
        <v>15392000</v>
      </c>
      <c r="C12" s="384">
        <f>SUM(C13:C33)</f>
        <v>1361000</v>
      </c>
      <c r="D12" s="384">
        <f>SUM(D13:D33)</f>
        <v>0</v>
      </c>
      <c r="E12" s="385">
        <f>B12+C12+D12</f>
        <v>16753000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449</v>
      </c>
      <c r="B13" s="67"/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30.75" customHeight="1">
      <c r="A14" s="387" t="s">
        <v>450</v>
      </c>
      <c r="B14" s="67">
        <v>129800</v>
      </c>
      <c r="C14" s="67">
        <v>0</v>
      </c>
      <c r="D14" s="67">
        <v>0</v>
      </c>
      <c r="E14" s="124">
        <f aca="true" t="shared" si="0" ref="E14:E33">+D14+C14+B14</f>
        <v>129800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30.75" customHeight="1">
      <c r="A15" s="387" t="s">
        <v>451</v>
      </c>
      <c r="B15" s="67">
        <v>259000</v>
      </c>
      <c r="C15" s="67">
        <v>0</v>
      </c>
      <c r="D15" s="67">
        <v>0</v>
      </c>
      <c r="E15" s="124">
        <f t="shared" si="0"/>
        <v>259000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12.75" customHeight="1" hidden="1">
      <c r="A16" s="387" t="s">
        <v>446</v>
      </c>
      <c r="B16" s="67"/>
      <c r="C16" s="67">
        <v>0</v>
      </c>
      <c r="D16" s="67">
        <v>0</v>
      </c>
      <c r="E16" s="124">
        <f t="shared" si="0"/>
        <v>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452</v>
      </c>
      <c r="B17" s="67"/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30.75" customHeight="1">
      <c r="A18" s="387" t="s">
        <v>453</v>
      </c>
      <c r="B18" s="67">
        <v>230500</v>
      </c>
      <c r="C18" s="67">
        <v>0</v>
      </c>
      <c r="D18" s="67">
        <v>0</v>
      </c>
      <c r="E18" s="124">
        <f t="shared" si="0"/>
        <v>230500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454</v>
      </c>
      <c r="B19" s="67"/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30.75" customHeight="1">
      <c r="A20" s="387" t="s">
        <v>455</v>
      </c>
      <c r="B20" s="67">
        <v>128800</v>
      </c>
      <c r="C20" s="67">
        <v>0</v>
      </c>
      <c r="D20" s="67">
        <v>0</v>
      </c>
      <c r="E20" s="124">
        <f t="shared" si="0"/>
        <v>128800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30.75" customHeight="1">
      <c r="A21" s="387" t="s">
        <v>433</v>
      </c>
      <c r="B21" s="67">
        <v>10360100</v>
      </c>
      <c r="C21" s="67"/>
      <c r="D21" s="67">
        <v>0</v>
      </c>
      <c r="E21" s="124">
        <f t="shared" si="0"/>
        <v>10360100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30.75" customHeight="1">
      <c r="A22" s="387" t="s">
        <v>456</v>
      </c>
      <c r="B22" s="67">
        <v>245500</v>
      </c>
      <c r="C22" s="67"/>
      <c r="D22" s="67">
        <v>0</v>
      </c>
      <c r="E22" s="124">
        <f t="shared" si="0"/>
        <v>245500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457</v>
      </c>
      <c r="B23" s="67"/>
      <c r="C23" s="67"/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444</v>
      </c>
      <c r="B24" s="67">
        <v>516800</v>
      </c>
      <c r="C24" s="67"/>
      <c r="D24" s="67">
        <v>0</v>
      </c>
      <c r="E24" s="124">
        <f t="shared" si="0"/>
        <v>516800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458</v>
      </c>
      <c r="B25" s="67"/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30.75" customHeight="1">
      <c r="A26" s="387" t="s">
        <v>459</v>
      </c>
      <c r="B26" s="67">
        <v>121500</v>
      </c>
      <c r="C26" s="67">
        <v>0</v>
      </c>
      <c r="D26" s="67">
        <v>0</v>
      </c>
      <c r="E26" s="124">
        <f t="shared" si="0"/>
        <v>121500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 customHeight="1" hidden="1">
      <c r="A27" s="387" t="s">
        <v>445</v>
      </c>
      <c r="B27" s="67"/>
      <c r="C27" s="67">
        <v>0</v>
      </c>
      <c r="D27" s="67">
        <v>0</v>
      </c>
      <c r="E27" s="124">
        <f t="shared" si="0"/>
        <v>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460</v>
      </c>
      <c r="B28" s="67"/>
      <c r="C28" s="67">
        <v>0</v>
      </c>
      <c r="D28" s="67">
        <v>0</v>
      </c>
      <c r="E28" s="124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 customHeight="1" hidden="1">
      <c r="A29" s="387" t="s">
        <v>461</v>
      </c>
      <c r="B29" s="67"/>
      <c r="C29" s="67">
        <v>0</v>
      </c>
      <c r="D29" s="67">
        <v>0</v>
      </c>
      <c r="E29" s="124">
        <f t="shared" si="0"/>
        <v>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462</v>
      </c>
      <c r="B30" s="67"/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463</v>
      </c>
      <c r="B31" s="67"/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/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30.75" customHeight="1">
      <c r="A33" s="387" t="s">
        <v>464</v>
      </c>
      <c r="B33" s="67">
        <v>3400000</v>
      </c>
      <c r="C33" s="67">
        <v>1361000</v>
      </c>
      <c r="D33" s="67">
        <v>0</v>
      </c>
      <c r="E33" s="124">
        <f t="shared" si="0"/>
        <v>4761000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466</v>
      </c>
      <c r="B35" s="67"/>
      <c r="C35" s="67">
        <v>0</v>
      </c>
      <c r="D35" s="67">
        <v>0</v>
      </c>
      <c r="E35" s="124">
        <f aca="true" t="shared" si="1" ref="E35:E42"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>
        <f t="shared" si="1"/>
        <v>0</v>
      </c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/>
      <c r="C37" s="67">
        <v>0</v>
      </c>
      <c r="D37" s="67">
        <v>0</v>
      </c>
      <c r="E37" s="124">
        <f t="shared" si="1"/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>
        <f t="shared" si="1"/>
        <v>0</v>
      </c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280"/>
      <c r="C39" s="67">
        <v>0</v>
      </c>
      <c r="D39" s="67">
        <v>0</v>
      </c>
      <c r="E39" s="124">
        <f t="shared" si="1"/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280"/>
      <c r="C40" s="67"/>
      <c r="D40" s="67"/>
      <c r="E40" s="124">
        <f t="shared" si="1"/>
        <v>0</v>
      </c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280"/>
      <c r="C41" s="67"/>
      <c r="D41" s="67"/>
      <c r="E41" s="124">
        <f t="shared" si="1"/>
        <v>0</v>
      </c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 t="s">
        <v>467</v>
      </c>
      <c r="B42" s="66"/>
      <c r="C42" s="280"/>
      <c r="D42" s="66"/>
      <c r="E42" s="124">
        <f t="shared" si="1"/>
        <v>0</v>
      </c>
      <c r="F42" s="274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30.75" customHeight="1">
      <c r="A43" s="125"/>
      <c r="B43" s="66"/>
      <c r="C43" s="66"/>
      <c r="D43" s="66"/>
      <c r="E43" s="124"/>
      <c r="F43" s="274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277" t="s">
        <v>6</v>
      </c>
      <c r="B44" s="128">
        <f>B12+B35+B42</f>
        <v>15392000</v>
      </c>
      <c r="C44" s="128">
        <f>C12+C35+C42</f>
        <v>1361000</v>
      </c>
      <c r="D44" s="128">
        <f>D12+D35+D42</f>
        <v>0</v>
      </c>
      <c r="E44" s="129">
        <f>+D44+C44+B44</f>
        <v>16753000</v>
      </c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79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8" t="s">
        <v>283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2" ht="12.7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</sheetData>
  <mergeCells count="4">
    <mergeCell ref="A5:E5"/>
    <mergeCell ref="A6:E6"/>
    <mergeCell ref="A7:E7"/>
    <mergeCell ref="A8:E8"/>
  </mergeCells>
  <printOptions/>
  <pageMargins left="0.7479166666666667" right="0.3" top="1.4000000000000001" bottom="0.9840277777777778" header="0.5118055555555556" footer="0.5118055555555556"/>
  <pageSetup fitToHeight="1" fitToWidth="1" horizontalDpi="300" verticalDpi="300" orientation="portrait" paperSize="9" scale="6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showGridLines="0" showZeros="0" zoomScale="60" zoomScaleNormal="60" workbookViewId="0" topLeftCell="A27">
      <selection activeCell="H23" sqref="H23"/>
    </sheetView>
  </sheetViews>
  <sheetFormatPr defaultColWidth="11.421875" defaultRowHeight="12.75"/>
  <cols>
    <col min="1" max="1" width="47.71093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1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20.25" customHeight="1">
      <c r="A9" s="286" t="s">
        <v>361</v>
      </c>
      <c r="B9" s="286"/>
      <c r="C9" s="286"/>
      <c r="D9" s="286"/>
      <c r="E9" s="286"/>
    </row>
    <row r="10" ht="36.75" customHeight="1">
      <c r="A10" s="286" t="s">
        <v>362</v>
      </c>
    </row>
    <row r="11" spans="1:7" s="269" customFormat="1" ht="48" customHeight="1">
      <c r="A11" s="381" t="s">
        <v>417</v>
      </c>
      <c r="B11" s="212" t="s">
        <v>338</v>
      </c>
      <c r="C11" s="212" t="s">
        <v>339</v>
      </c>
      <c r="D11" s="212" t="s">
        <v>340</v>
      </c>
      <c r="E11" s="212" t="s">
        <v>6</v>
      </c>
      <c r="F11" s="266"/>
      <c r="G11"/>
    </row>
    <row r="12" spans="1:19" s="386" customFormat="1" ht="30.75" customHeight="1">
      <c r="A12" s="391" t="s">
        <v>418</v>
      </c>
      <c r="B12" s="384">
        <f>SUM(B13:B30)</f>
        <v>25235000</v>
      </c>
      <c r="C12" s="384">
        <f>SUM(C13:C30)</f>
        <v>547650000</v>
      </c>
      <c r="D12" s="384">
        <f>SUM(D13:D30)</f>
        <v>0</v>
      </c>
      <c r="E12" s="396">
        <f>B12+C12+D12</f>
        <v>572885000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30.75" customHeight="1">
      <c r="A13" s="387" t="s">
        <v>449</v>
      </c>
      <c r="B13" s="67"/>
      <c r="C13" s="67">
        <v>10000</v>
      </c>
      <c r="D13" s="67">
        <v>0</v>
      </c>
      <c r="E13" s="397">
        <f aca="true" t="shared" si="0" ref="E13:E31">+D13+C13+B13</f>
        <v>10000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30.75" customHeight="1">
      <c r="A14" s="387" t="s">
        <v>451</v>
      </c>
      <c r="B14" s="67"/>
      <c r="C14" s="67">
        <v>27070000</v>
      </c>
      <c r="D14" s="67"/>
      <c r="E14" s="397">
        <f t="shared" si="0"/>
        <v>27070000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30.75" customHeight="1">
      <c r="A15" s="387" t="s">
        <v>452</v>
      </c>
      <c r="B15" s="67"/>
      <c r="C15" s="67">
        <v>10000</v>
      </c>
      <c r="D15" s="67"/>
      <c r="E15" s="397">
        <f t="shared" si="0"/>
        <v>10000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0.75" customHeight="1">
      <c r="A16" s="387" t="s">
        <v>453</v>
      </c>
      <c r="B16" s="67"/>
      <c r="C16" s="67">
        <v>40000</v>
      </c>
      <c r="D16" s="67"/>
      <c r="E16" s="397">
        <f t="shared" si="0"/>
        <v>40000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30.75" customHeight="1">
      <c r="A17" s="387" t="s">
        <v>454</v>
      </c>
      <c r="B17" s="67"/>
      <c r="C17" s="67">
        <v>15010000</v>
      </c>
      <c r="D17" s="67">
        <v>0</v>
      </c>
      <c r="E17" s="397">
        <f t="shared" si="0"/>
        <v>15010000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30.75" customHeight="1">
      <c r="A18" s="387" t="s">
        <v>455</v>
      </c>
      <c r="B18" s="67"/>
      <c r="C18" s="67">
        <v>15000000</v>
      </c>
      <c r="D18" s="67">
        <v>0</v>
      </c>
      <c r="E18" s="397">
        <f t="shared" si="0"/>
        <v>15000000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30.75" customHeight="1">
      <c r="A19" s="387" t="s">
        <v>433</v>
      </c>
      <c r="B19" s="67">
        <v>25235000</v>
      </c>
      <c r="C19" s="67">
        <v>126964000</v>
      </c>
      <c r="D19" s="67"/>
      <c r="E19" s="397">
        <f t="shared" si="0"/>
        <v>152199000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30.75" customHeight="1">
      <c r="A20" s="387" t="s">
        <v>456</v>
      </c>
      <c r="B20" s="67">
        <v>0</v>
      </c>
      <c r="C20" s="67">
        <v>30000000</v>
      </c>
      <c r="D20" s="67">
        <v>0</v>
      </c>
      <c r="E20" s="397">
        <f t="shared" si="0"/>
        <v>30000000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25.5" customHeight="1">
      <c r="A21" s="387" t="s">
        <v>457</v>
      </c>
      <c r="B21" s="67"/>
      <c r="C21" s="67">
        <v>20000</v>
      </c>
      <c r="D21" s="67"/>
      <c r="E21" s="397">
        <f t="shared" si="0"/>
        <v>20000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30.75" customHeight="1">
      <c r="A22" s="387" t="s">
        <v>444</v>
      </c>
      <c r="B22" s="67">
        <v>0</v>
      </c>
      <c r="C22" s="67">
        <v>15120000</v>
      </c>
      <c r="D22" s="67">
        <v>0</v>
      </c>
      <c r="E22" s="397">
        <f t="shared" si="0"/>
        <v>15120000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30.75" customHeight="1">
      <c r="A23" s="387" t="s">
        <v>458</v>
      </c>
      <c r="B23" s="67">
        <v>0</v>
      </c>
      <c r="C23" s="67">
        <v>15070000</v>
      </c>
      <c r="D23" s="67">
        <v>0</v>
      </c>
      <c r="E23" s="397">
        <f t="shared" si="0"/>
        <v>15070000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459</v>
      </c>
      <c r="B24" s="67"/>
      <c r="C24" s="67">
        <v>10000</v>
      </c>
      <c r="D24" s="67"/>
      <c r="E24" s="397">
        <f t="shared" si="0"/>
        <v>10000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30.75" customHeight="1">
      <c r="A25" s="387" t="s">
        <v>445</v>
      </c>
      <c r="B25" s="67">
        <v>0</v>
      </c>
      <c r="C25" s="67">
        <v>431250</v>
      </c>
      <c r="D25" s="67">
        <v>0</v>
      </c>
      <c r="E25" s="397">
        <f t="shared" si="0"/>
        <v>431250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22.5" customHeight="1">
      <c r="A26" s="387" t="s">
        <v>460</v>
      </c>
      <c r="B26" s="67"/>
      <c r="C26" s="67">
        <v>40000</v>
      </c>
      <c r="D26" s="67"/>
      <c r="E26" s="397">
        <f t="shared" si="0"/>
        <v>40000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0.75" customHeight="1">
      <c r="A27" s="387" t="s">
        <v>461</v>
      </c>
      <c r="B27" s="67">
        <v>0</v>
      </c>
      <c r="C27" s="67">
        <v>20000</v>
      </c>
      <c r="D27" s="67">
        <v>0</v>
      </c>
      <c r="E27" s="397">
        <f t="shared" si="0"/>
        <v>20000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468</v>
      </c>
      <c r="B28" s="67">
        <v>0</v>
      </c>
      <c r="C28" s="67"/>
      <c r="D28" s="67">
        <v>0</v>
      </c>
      <c r="E28" s="397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30.75" customHeight="1">
      <c r="A29" s="387" t="s">
        <v>463</v>
      </c>
      <c r="B29" s="67">
        <v>0</v>
      </c>
      <c r="C29" s="67">
        <v>4030000</v>
      </c>
      <c r="D29" s="67">
        <v>0</v>
      </c>
      <c r="E29" s="397">
        <f t="shared" si="0"/>
        <v>4030000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30.75" customHeight="1">
      <c r="A30" s="387" t="s">
        <v>469</v>
      </c>
      <c r="B30" s="67">
        <v>0</v>
      </c>
      <c r="C30" s="67">
        <v>298804750</v>
      </c>
      <c r="D30" s="67">
        <v>0</v>
      </c>
      <c r="E30" s="397">
        <f t="shared" si="0"/>
        <v>298804750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464</v>
      </c>
      <c r="B31" s="67">
        <v>0</v>
      </c>
      <c r="C31" s="67"/>
      <c r="D31" s="67">
        <v>0</v>
      </c>
      <c r="E31" s="397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125"/>
      <c r="B32" s="67"/>
      <c r="C32" s="67"/>
      <c r="D32" s="67"/>
      <c r="E32" s="397"/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125" t="s">
        <v>440</v>
      </c>
      <c r="B33" s="67">
        <v>0</v>
      </c>
      <c r="C33" s="67">
        <v>0</v>
      </c>
      <c r="D33" s="67">
        <v>0</v>
      </c>
      <c r="E33" s="397">
        <f>+D33+C33+B33</f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397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441</v>
      </c>
      <c r="B35" s="67">
        <v>0</v>
      </c>
      <c r="C35" s="67">
        <v>0</v>
      </c>
      <c r="D35" s="67">
        <v>0</v>
      </c>
      <c r="E35" s="397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397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442</v>
      </c>
      <c r="B37" s="67">
        <v>0</v>
      </c>
      <c r="C37" s="67">
        <v>0</v>
      </c>
      <c r="D37" s="67">
        <v>0</v>
      </c>
      <c r="E37" s="397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397"/>
      <c r="F38" s="274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448</v>
      </c>
      <c r="B39" s="67">
        <v>0</v>
      </c>
      <c r="C39" s="67">
        <v>0</v>
      </c>
      <c r="D39" s="67">
        <v>0</v>
      </c>
      <c r="E39" s="397">
        <f>+D39+C39+B39</f>
        <v>0</v>
      </c>
      <c r="F39" s="274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397"/>
      <c r="F40" s="275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30.75" customHeight="1">
      <c r="A41" s="433" t="s">
        <v>402</v>
      </c>
      <c r="B41" s="67"/>
      <c r="C41" s="67"/>
      <c r="D41" s="67">
        <v>9820000</v>
      </c>
      <c r="E41" s="397">
        <f>+D41+C41+B41</f>
        <v>9820000</v>
      </c>
      <c r="F41" s="275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30.75" customHeight="1">
      <c r="A42" s="398"/>
      <c r="B42" s="399"/>
      <c r="C42" s="399"/>
      <c r="D42" s="399"/>
      <c r="E42" s="397"/>
      <c r="F42" s="275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30.75" customHeight="1">
      <c r="A43" s="277" t="s">
        <v>6</v>
      </c>
      <c r="B43" s="400">
        <f>B12+B41</f>
        <v>25235000</v>
      </c>
      <c r="C43" s="400">
        <f>C12+C41</f>
        <v>547650000</v>
      </c>
      <c r="D43" s="400">
        <f>D12+D41</f>
        <v>9820000</v>
      </c>
      <c r="E43" s="401">
        <f>+D43+C43+B43</f>
        <v>582705000</v>
      </c>
      <c r="F43" s="275"/>
      <c r="G43" s="222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266"/>
      <c r="B44" s="402"/>
      <c r="C44" s="402"/>
      <c r="D44" s="402"/>
      <c r="E44" s="67"/>
      <c r="F44" s="275"/>
      <c r="G44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12.75">
      <c r="A45" s="28" t="s">
        <v>283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2" ht="12.75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</row>
    <row r="67" spans="1:12" ht="12.7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</sheetData>
  <mergeCells count="4">
    <mergeCell ref="A5:E5"/>
    <mergeCell ref="A6:E6"/>
    <mergeCell ref="A7:E7"/>
    <mergeCell ref="A8:E8"/>
  </mergeCells>
  <printOptions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3"/>
  <sheetViews>
    <sheetView showGridLines="0" showZeros="0" zoomScale="60" zoomScaleNormal="60" workbookViewId="0" topLeftCell="A22">
      <selection activeCell="C13" sqref="A1:IV16384"/>
    </sheetView>
  </sheetViews>
  <sheetFormatPr defaultColWidth="11.421875" defaultRowHeight="12.75"/>
  <cols>
    <col min="1" max="1" width="47.71093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15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18.75" customHeight="1">
      <c r="A9" s="286" t="s">
        <v>361</v>
      </c>
      <c r="B9" s="286"/>
      <c r="C9" s="286"/>
      <c r="D9" s="286"/>
      <c r="E9" s="286"/>
    </row>
    <row r="10" ht="36" customHeight="1">
      <c r="A10" s="286" t="s">
        <v>372</v>
      </c>
    </row>
    <row r="11" spans="1:7" s="269" customFormat="1" ht="48" customHeight="1">
      <c r="A11" s="381" t="s">
        <v>417</v>
      </c>
      <c r="B11" s="212" t="s">
        <v>338</v>
      </c>
      <c r="C11" s="212" t="s">
        <v>339</v>
      </c>
      <c r="D11" s="212" t="s">
        <v>340</v>
      </c>
      <c r="E11" s="212" t="s">
        <v>6</v>
      </c>
      <c r="F11" s="266"/>
      <c r="G11" s="268"/>
    </row>
    <row r="12" spans="1:19" s="386" customFormat="1" ht="30.75" customHeight="1">
      <c r="A12" s="391" t="s">
        <v>418</v>
      </c>
      <c r="B12" s="384">
        <f>SUM(B13:B33)</f>
        <v>27134150</v>
      </c>
      <c r="C12" s="384">
        <f>SUM(C13:C33)</f>
        <v>386628190</v>
      </c>
      <c r="D12" s="384">
        <f>SUM(D13:D33)</f>
        <v>0</v>
      </c>
      <c r="E12" s="396">
        <f>B12+C12+D12</f>
        <v>413762340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30.75" customHeight="1">
      <c r="A13" s="387" t="s">
        <v>449</v>
      </c>
      <c r="B13" s="67"/>
      <c r="C13" s="67">
        <v>6500000</v>
      </c>
      <c r="D13" s="67">
        <v>0</v>
      </c>
      <c r="E13" s="397">
        <f>B13+C13+D13</f>
        <v>6500000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30.75" customHeight="1">
      <c r="A14" s="387" t="s">
        <v>450</v>
      </c>
      <c r="B14" s="67">
        <v>3000</v>
      </c>
      <c r="C14" s="67">
        <v>4400000</v>
      </c>
      <c r="D14" s="67">
        <v>0</v>
      </c>
      <c r="E14" s="397">
        <f aca="true" t="shared" si="0" ref="E14:E33">+D14+C14+B14</f>
        <v>4403000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30.75" customHeight="1">
      <c r="A15" s="387" t="s">
        <v>451</v>
      </c>
      <c r="B15" s="67">
        <v>2000</v>
      </c>
      <c r="C15" s="67">
        <v>17250000</v>
      </c>
      <c r="D15" s="67">
        <v>0</v>
      </c>
      <c r="E15" s="397">
        <f t="shared" si="0"/>
        <v>17252000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30.75" customHeight="1">
      <c r="A16" s="387" t="s">
        <v>446</v>
      </c>
      <c r="B16" s="67">
        <v>2000</v>
      </c>
      <c r="C16" s="67">
        <v>5400000</v>
      </c>
      <c r="D16" s="67">
        <v>0</v>
      </c>
      <c r="E16" s="397">
        <f t="shared" si="0"/>
        <v>5402000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30.75" customHeight="1">
      <c r="A17" s="387" t="s">
        <v>452</v>
      </c>
      <c r="B17" s="67">
        <v>2000</v>
      </c>
      <c r="C17" s="67">
        <v>1300000</v>
      </c>
      <c r="D17" s="67">
        <v>0</v>
      </c>
      <c r="E17" s="397">
        <f t="shared" si="0"/>
        <v>1302000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30.75" customHeight="1">
      <c r="A18" s="387" t="s">
        <v>453</v>
      </c>
      <c r="B18" s="67">
        <v>3000</v>
      </c>
      <c r="C18" s="67">
        <v>14200000</v>
      </c>
      <c r="D18" s="67">
        <v>0</v>
      </c>
      <c r="E18" s="397">
        <f t="shared" si="0"/>
        <v>14203000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30.75" customHeight="1">
      <c r="A19" s="387" t="s">
        <v>454</v>
      </c>
      <c r="B19" s="67">
        <v>3000</v>
      </c>
      <c r="C19" s="67">
        <v>16500000</v>
      </c>
      <c r="D19" s="67">
        <v>0</v>
      </c>
      <c r="E19" s="397">
        <f t="shared" si="0"/>
        <v>16503000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30.75" customHeight="1">
      <c r="A20" s="387" t="s">
        <v>455</v>
      </c>
      <c r="B20" s="67"/>
      <c r="C20" s="67">
        <v>10850000</v>
      </c>
      <c r="D20" s="67">
        <v>0</v>
      </c>
      <c r="E20" s="397">
        <f t="shared" si="0"/>
        <v>10850000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30.75" customHeight="1">
      <c r="A21" s="387" t="s">
        <v>433</v>
      </c>
      <c r="B21" s="67">
        <v>17191420</v>
      </c>
      <c r="C21" s="67">
        <v>63246220</v>
      </c>
      <c r="D21" s="67">
        <v>0</v>
      </c>
      <c r="E21" s="397">
        <f t="shared" si="0"/>
        <v>80437640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30.75" customHeight="1">
      <c r="A22" s="387" t="s">
        <v>456</v>
      </c>
      <c r="B22" s="67"/>
      <c r="C22" s="67">
        <v>3981300</v>
      </c>
      <c r="D22" s="67">
        <v>0</v>
      </c>
      <c r="E22" s="397">
        <f t="shared" si="0"/>
        <v>3981300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30.75" customHeight="1">
      <c r="A23" s="387" t="s">
        <v>457</v>
      </c>
      <c r="B23" s="67">
        <v>2000</v>
      </c>
      <c r="C23" s="67">
        <v>4800000</v>
      </c>
      <c r="D23" s="67">
        <v>0</v>
      </c>
      <c r="E23" s="397">
        <f t="shared" si="0"/>
        <v>4802000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444</v>
      </c>
      <c r="B24" s="67">
        <v>7516230</v>
      </c>
      <c r="C24" s="67">
        <v>192231970</v>
      </c>
      <c r="D24" s="67">
        <v>0</v>
      </c>
      <c r="E24" s="397">
        <f t="shared" si="0"/>
        <v>199748200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30.75" customHeight="1">
      <c r="A25" s="387" t="s">
        <v>458</v>
      </c>
      <c r="B25" s="67">
        <v>2000</v>
      </c>
      <c r="C25" s="67">
        <v>4300000</v>
      </c>
      <c r="D25" s="67">
        <v>0</v>
      </c>
      <c r="E25" s="397">
        <f t="shared" si="0"/>
        <v>4302000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30.75" customHeight="1">
      <c r="A26" s="387" t="s">
        <v>459</v>
      </c>
      <c r="B26" s="67">
        <v>2000</v>
      </c>
      <c r="C26" s="67">
        <v>4350000</v>
      </c>
      <c r="D26" s="67">
        <v>0</v>
      </c>
      <c r="E26" s="397">
        <f t="shared" si="0"/>
        <v>4352000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30.75" customHeight="1">
      <c r="A27" s="387" t="s">
        <v>445</v>
      </c>
      <c r="B27" s="67">
        <v>1500</v>
      </c>
      <c r="C27" s="67">
        <v>3380000</v>
      </c>
      <c r="D27" s="67">
        <v>0</v>
      </c>
      <c r="E27" s="397">
        <f t="shared" si="0"/>
        <v>3381500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30.75" customHeight="1">
      <c r="A28" s="387" t="s">
        <v>460</v>
      </c>
      <c r="B28" s="67">
        <v>2000</v>
      </c>
      <c r="C28" s="67">
        <v>3320000</v>
      </c>
      <c r="D28" s="67">
        <v>0</v>
      </c>
      <c r="E28" s="397">
        <f t="shared" si="0"/>
        <v>3322000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30.75" customHeight="1">
      <c r="A29" s="387" t="s">
        <v>461</v>
      </c>
      <c r="B29" s="67"/>
      <c r="C29" s="67">
        <v>4800000</v>
      </c>
      <c r="D29" s="67">
        <v>0</v>
      </c>
      <c r="E29" s="397">
        <f t="shared" si="0"/>
        <v>4800000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30.75" customHeight="1">
      <c r="A30" s="387" t="s">
        <v>468</v>
      </c>
      <c r="B30" s="67"/>
      <c r="C30" s="67">
        <v>3500000</v>
      </c>
      <c r="D30" s="67">
        <v>0</v>
      </c>
      <c r="E30" s="397">
        <f t="shared" si="0"/>
        <v>3500000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30.75" customHeight="1">
      <c r="A31" s="387" t="s">
        <v>463</v>
      </c>
      <c r="B31" s="67">
        <v>2000</v>
      </c>
      <c r="C31" s="67">
        <v>3200000</v>
      </c>
      <c r="D31" s="67">
        <v>0</v>
      </c>
      <c r="E31" s="397">
        <f t="shared" si="0"/>
        <v>3202000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/>
      <c r="C32" s="67"/>
      <c r="D32" s="67">
        <v>0</v>
      </c>
      <c r="E32" s="397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27.75" customHeight="1">
      <c r="A33" s="387" t="s">
        <v>464</v>
      </c>
      <c r="B33" s="67">
        <v>2400000</v>
      </c>
      <c r="C33" s="67">
        <v>19118700</v>
      </c>
      <c r="D33" s="67">
        <v>0</v>
      </c>
      <c r="E33" s="397">
        <f t="shared" si="0"/>
        <v>21518700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>
      <c r="A34" s="125"/>
      <c r="B34" s="67"/>
      <c r="C34" s="67"/>
      <c r="D34" s="67"/>
      <c r="E34" s="397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/>
      <c r="C35" s="67"/>
      <c r="D35" s="67">
        <v>0</v>
      </c>
      <c r="E35" s="397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397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/>
      <c r="C37" s="67"/>
      <c r="D37" s="67">
        <v>0</v>
      </c>
      <c r="E37" s="397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397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67"/>
      <c r="C39" s="67"/>
      <c r="D39" s="67">
        <v>0</v>
      </c>
      <c r="E39" s="397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397"/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67"/>
      <c r="C41" s="67"/>
      <c r="D41" s="67"/>
      <c r="E41" s="397"/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397"/>
      <c r="F42" s="283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/>
      <c r="B43" s="67"/>
      <c r="C43" s="67"/>
      <c r="D43" s="67"/>
      <c r="E43" s="397"/>
      <c r="F43" s="283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12.75" customHeight="1" hidden="1">
      <c r="A44" s="403" t="s">
        <v>470</v>
      </c>
      <c r="B44" s="66"/>
      <c r="C44" s="66"/>
      <c r="D44" s="66"/>
      <c r="E44" s="397">
        <f>+D44+C44+B44</f>
        <v>0</v>
      </c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30.75" customHeight="1">
      <c r="A45" s="403"/>
      <c r="B45" s="66"/>
      <c r="C45" s="66"/>
      <c r="D45" s="66"/>
      <c r="E45" s="397"/>
      <c r="F45" s="274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30.75" customHeight="1">
      <c r="A46" s="277" t="s">
        <v>6</v>
      </c>
      <c r="B46" s="128">
        <f>B12+B35+B37+B39+B41</f>
        <v>27134150</v>
      </c>
      <c r="C46" s="128">
        <f>C12+C35+C37+C39+C41</f>
        <v>386628190</v>
      </c>
      <c r="D46" s="128">
        <f>D12+D35+D37+D39+D41</f>
        <v>0</v>
      </c>
      <c r="E46" s="404">
        <f>+D46+C46+B46</f>
        <v>413762340</v>
      </c>
      <c r="F46" s="274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8" t="s">
        <v>283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7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9" ht="12.75">
      <c r="A67" s="279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6"/>
      <c r="N67" s="276"/>
      <c r="O67" s="276"/>
      <c r="P67" s="276"/>
      <c r="Q67" s="276"/>
      <c r="R67" s="276"/>
      <c r="S67" s="276"/>
    </row>
    <row r="68" spans="1:19" ht="12.75">
      <c r="A68" s="279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6"/>
      <c r="N68" s="276"/>
      <c r="O68" s="276"/>
      <c r="P68" s="276"/>
      <c r="Q68" s="276"/>
      <c r="R68" s="276"/>
      <c r="S68" s="276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:12" ht="12.7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</row>
    <row r="73" spans="1:12" ht="12.75">
      <c r="A73" s="279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2"/>
  <sheetViews>
    <sheetView showGridLines="0" showZeros="0" zoomScale="60" zoomScaleNormal="60" workbookViewId="0" topLeftCell="A1">
      <selection activeCell="B24" sqref="A1:IV16384"/>
    </sheetView>
  </sheetViews>
  <sheetFormatPr defaultColWidth="11.421875" defaultRowHeight="12.75"/>
  <cols>
    <col min="1" max="1" width="47.5742187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27.75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24" customHeight="1">
      <c r="A9" s="286" t="s">
        <v>382</v>
      </c>
      <c r="B9" s="286"/>
      <c r="C9" s="286"/>
      <c r="D9" s="286"/>
      <c r="E9" s="286"/>
    </row>
    <row r="10" ht="39" customHeight="1">
      <c r="A10" s="286" t="s">
        <v>383</v>
      </c>
    </row>
    <row r="11" spans="1:7" s="269" customFormat="1" ht="48" customHeight="1">
      <c r="A11" s="389" t="s">
        <v>417</v>
      </c>
      <c r="B11" s="209" t="s">
        <v>338</v>
      </c>
      <c r="C11" s="209" t="s">
        <v>339</v>
      </c>
      <c r="D11" s="209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90">
        <f>B13+B14+B15+B16+B17+B18+B19+B20+B21+B22+B23+B24+B25+B26+B27+B28+B29+B30+B31+B32+B33</f>
        <v>9828000</v>
      </c>
      <c r="C12" s="390">
        <f>C13+C14+C15+C16+C17+C18+C19+C20+C21+C22+C23+C24+C25+C26+C27+C28+C29+C30+C31+C32+C33</f>
        <v>4493000</v>
      </c>
      <c r="D12" s="390">
        <f>D13+D14+D15+D16+D17+D18+D19+D20+D21+D22+D23+D24+D25+D26+D27+D28+D29+D30+D31+D32+D33</f>
        <v>0</v>
      </c>
      <c r="E12" s="385">
        <f>B12+C12+D12</f>
        <v>14321000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419</v>
      </c>
      <c r="B13" s="67">
        <v>0</v>
      </c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12.75" customHeight="1" hidden="1">
      <c r="A14" s="387" t="s">
        <v>420</v>
      </c>
      <c r="B14" s="67">
        <v>0</v>
      </c>
      <c r="C14" s="67">
        <v>0</v>
      </c>
      <c r="D14" s="67">
        <v>0</v>
      </c>
      <c r="E14" s="124">
        <f aca="true" t="shared" si="0" ref="E14:E33">+D14+C14+B14</f>
        <v>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87" t="s">
        <v>421</v>
      </c>
      <c r="B15" s="67">
        <v>0</v>
      </c>
      <c r="C15" s="67">
        <v>0</v>
      </c>
      <c r="D15" s="67">
        <v>0</v>
      </c>
      <c r="E15" s="124">
        <f t="shared" si="0"/>
        <v>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12.75" customHeight="1" hidden="1">
      <c r="A16" s="387" t="s">
        <v>422</v>
      </c>
      <c r="B16" s="67">
        <v>0</v>
      </c>
      <c r="C16" s="67">
        <v>0</v>
      </c>
      <c r="D16" s="67">
        <v>0</v>
      </c>
      <c r="E16" s="124">
        <f t="shared" si="0"/>
        <v>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423</v>
      </c>
      <c r="B17" s="67">
        <v>0</v>
      </c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 customHeight="1" hidden="1">
      <c r="A18" s="387" t="s">
        <v>424</v>
      </c>
      <c r="B18" s="67">
        <v>0</v>
      </c>
      <c r="C18" s="67">
        <v>0</v>
      </c>
      <c r="D18" s="67">
        <v>0</v>
      </c>
      <c r="E18" s="124">
        <f t="shared" si="0"/>
        <v>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425</v>
      </c>
      <c r="B19" s="67">
        <v>0</v>
      </c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 customHeight="1" hidden="1">
      <c r="A20" s="387" t="s">
        <v>426</v>
      </c>
      <c r="B20" s="67">
        <v>0</v>
      </c>
      <c r="C20" s="67">
        <v>0</v>
      </c>
      <c r="D20" s="67">
        <v>0</v>
      </c>
      <c r="E20" s="124">
        <f t="shared" si="0"/>
        <v>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12.75" customHeight="1" hidden="1">
      <c r="A21" s="387" t="s">
        <v>427</v>
      </c>
      <c r="B21" s="67">
        <v>0</v>
      </c>
      <c r="C21" s="67">
        <v>0</v>
      </c>
      <c r="D21" s="67">
        <v>0</v>
      </c>
      <c r="E21" s="124">
        <f t="shared" si="0"/>
        <v>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 customHeight="1" hidden="1">
      <c r="A22" s="387" t="s">
        <v>428</v>
      </c>
      <c r="B22" s="67">
        <v>0</v>
      </c>
      <c r="C22" s="67">
        <v>0</v>
      </c>
      <c r="D22" s="67">
        <v>0</v>
      </c>
      <c r="E22" s="124">
        <f t="shared" si="0"/>
        <v>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429</v>
      </c>
      <c r="B23" s="67">
        <v>0</v>
      </c>
      <c r="C23" s="67">
        <v>0</v>
      </c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3" customHeight="1">
      <c r="A24" s="387" t="s">
        <v>471</v>
      </c>
      <c r="B24" s="67">
        <v>9828000</v>
      </c>
      <c r="C24" s="67">
        <v>4493000</v>
      </c>
      <c r="D24" s="67">
        <v>0</v>
      </c>
      <c r="E24" s="124">
        <f t="shared" si="0"/>
        <v>14321000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431</v>
      </c>
      <c r="B25" s="67">
        <v>0</v>
      </c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 customHeight="1" hidden="1">
      <c r="A26" s="387" t="s">
        <v>432</v>
      </c>
      <c r="B26" s="67">
        <v>0</v>
      </c>
      <c r="C26" s="67">
        <v>0</v>
      </c>
      <c r="D26" s="67">
        <v>0</v>
      </c>
      <c r="E26" s="124">
        <f t="shared" si="0"/>
        <v>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 customHeight="1" hidden="1">
      <c r="A27" s="387" t="s">
        <v>447</v>
      </c>
      <c r="B27" s="67">
        <v>0</v>
      </c>
      <c r="C27" s="67">
        <v>0</v>
      </c>
      <c r="D27" s="67">
        <v>0</v>
      </c>
      <c r="E27" s="124">
        <f t="shared" si="0"/>
        <v>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434</v>
      </c>
      <c r="B28" s="67">
        <v>0</v>
      </c>
      <c r="C28" s="67">
        <v>0</v>
      </c>
      <c r="D28" s="67">
        <v>0</v>
      </c>
      <c r="E28" s="124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 customHeight="1" hidden="1">
      <c r="A29" s="387" t="s">
        <v>435</v>
      </c>
      <c r="B29" s="67">
        <v>0</v>
      </c>
      <c r="C29" s="67">
        <v>0</v>
      </c>
      <c r="D29" s="67">
        <v>0</v>
      </c>
      <c r="E29" s="124">
        <f t="shared" si="0"/>
        <v>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436</v>
      </c>
      <c r="B30" s="67">
        <v>0</v>
      </c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437</v>
      </c>
      <c r="B31" s="67">
        <v>0</v>
      </c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>
        <v>0</v>
      </c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387" t="s">
        <v>439</v>
      </c>
      <c r="B33" s="67">
        <v>0</v>
      </c>
      <c r="C33" s="67">
        <v>0</v>
      </c>
      <c r="D33" s="67">
        <v>0</v>
      </c>
      <c r="E33" s="124">
        <f t="shared" si="0"/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>
        <v>0</v>
      </c>
      <c r="C35" s="67">
        <v>0</v>
      </c>
      <c r="D35" s="67">
        <v>0</v>
      </c>
      <c r="E35" s="124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>
        <v>0</v>
      </c>
      <c r="C37" s="67">
        <v>0</v>
      </c>
      <c r="D37" s="67">
        <v>0</v>
      </c>
      <c r="E37" s="124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67">
        <v>0</v>
      </c>
      <c r="C39" s="67">
        <v>0</v>
      </c>
      <c r="D39" s="67">
        <v>0</v>
      </c>
      <c r="E39" s="124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124"/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67"/>
      <c r="C41" s="67"/>
      <c r="D41" s="67"/>
      <c r="E41" s="124"/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124"/>
      <c r="F42" s="283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 t="s">
        <v>443</v>
      </c>
      <c r="B43" s="67"/>
      <c r="C43" s="67"/>
      <c r="D43" s="67"/>
      <c r="E43" s="124"/>
      <c r="F43" s="283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24.75" customHeight="1">
      <c r="A44" s="388"/>
      <c r="B44" s="66"/>
      <c r="C44" s="66"/>
      <c r="D44" s="66"/>
      <c r="E44" s="124"/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56.25" customHeight="1">
      <c r="A45" s="277" t="s">
        <v>6</v>
      </c>
      <c r="B45" s="128">
        <f>B13+B14+B15+B16+B17+B18+B19+B20+B21+B22+B23+B24+B25+B26+B27+B28+B29+B30+B31+B32+B33+B35+B37+B39</f>
        <v>9828000</v>
      </c>
      <c r="C45" s="128">
        <f>C13+C14+C15+C16+C17+C18+C19+C20+C21+C22+C23+C24+C25+C26+C27+C28+C29+C30+C31+C32+C33+C35+C37+C39</f>
        <v>4493000</v>
      </c>
      <c r="D45" s="128">
        <f>D13+D14+D15+D16+D17+D18+D19+D20+D21+D22+D23+D24+D25+D26+D27+D28+D29+D30+D31+D32+D33+D35+D37+D39</f>
        <v>0</v>
      </c>
      <c r="E45" s="129">
        <f>+D45+C45+B45</f>
        <v>14321000</v>
      </c>
      <c r="F45" s="274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4.25" customHeight="1">
      <c r="A47" s="28" t="s">
        <v>283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9" ht="12.75">
      <c r="A67" s="279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6"/>
      <c r="N67" s="276"/>
      <c r="O67" s="276"/>
      <c r="P67" s="276"/>
      <c r="Q67" s="276"/>
      <c r="R67" s="276"/>
      <c r="S67" s="276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:12" ht="12.7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2"/>
  <sheetViews>
    <sheetView showGridLines="0" showZeros="0" zoomScale="60" zoomScaleNormal="60" workbookViewId="0" topLeftCell="A4">
      <selection activeCell="C52" sqref="C52"/>
    </sheetView>
  </sheetViews>
  <sheetFormatPr defaultColWidth="11.421875" defaultRowHeight="12.75"/>
  <cols>
    <col min="1" max="1" width="47.00390625" style="265" customWidth="1"/>
    <col min="2" max="5" width="24.8515625" style="4" customWidth="1"/>
    <col min="6" max="26" width="17.28125" style="4" customWidth="1"/>
    <col min="27" max="16384" width="11.57421875" style="4" customWidth="1"/>
  </cols>
  <sheetData>
    <row r="2" ht="12.75">
      <c r="D2" s="328" t="s">
        <v>0</v>
      </c>
    </row>
    <row r="3" ht="12.75">
      <c r="D3" s="328" t="s">
        <v>415</v>
      </c>
    </row>
    <row r="5" spans="1:5" ht="18.75" customHeight="1">
      <c r="A5" s="427"/>
      <c r="B5" s="427"/>
      <c r="C5" s="427"/>
      <c r="D5" s="427"/>
      <c r="E5" s="427"/>
    </row>
    <row r="6" spans="1:5" ht="30.75" customHeight="1">
      <c r="A6" s="427" t="s">
        <v>333</v>
      </c>
      <c r="B6" s="427"/>
      <c r="C6" s="427"/>
      <c r="D6" s="427"/>
      <c r="E6" s="427"/>
    </row>
    <row r="7" spans="1:5" ht="18" customHeight="1">
      <c r="A7" s="427" t="s">
        <v>416</v>
      </c>
      <c r="B7" s="427"/>
      <c r="C7" s="427"/>
      <c r="D7" s="427"/>
      <c r="E7" s="427"/>
    </row>
    <row r="8" spans="1:5" ht="18.75" customHeight="1">
      <c r="A8" s="428"/>
      <c r="B8" s="428"/>
      <c r="C8" s="428"/>
      <c r="D8" s="428"/>
      <c r="E8" s="428"/>
    </row>
    <row r="9" spans="1:5" ht="34.5" customHeight="1">
      <c r="A9" s="286" t="s">
        <v>382</v>
      </c>
      <c r="B9" s="286"/>
      <c r="C9" s="286"/>
      <c r="D9" s="286"/>
      <c r="E9" s="286"/>
    </row>
    <row r="10" ht="58.5" customHeight="1">
      <c r="A10" s="286" t="s">
        <v>386</v>
      </c>
    </row>
    <row r="11" spans="1:7" s="269" customFormat="1" ht="48" customHeight="1">
      <c r="A11" s="389" t="s">
        <v>417</v>
      </c>
      <c r="B11" s="209" t="s">
        <v>338</v>
      </c>
      <c r="C11" s="209" t="s">
        <v>339</v>
      </c>
      <c r="D11" s="209" t="s">
        <v>340</v>
      </c>
      <c r="E11" s="209" t="s">
        <v>6</v>
      </c>
      <c r="F11" s="266"/>
      <c r="G11" s="268"/>
    </row>
    <row r="12" spans="1:19" s="386" customFormat="1" ht="30.75" customHeight="1">
      <c r="A12" s="383" t="s">
        <v>418</v>
      </c>
      <c r="B12" s="390">
        <f>B13+B14+B15+B16+B17+B18+B19+B20+B21+B22+B23+B24+B25+B26+B27+B28+B29+B30+B31+B32+B33</f>
        <v>20906000</v>
      </c>
      <c r="C12" s="390">
        <f>C13+C14+C15+C16+C17+C18+C19+C20+C21+C22+C23+C24+C25+C26+C27+C28+C29+C30+C31+C32+C33</f>
        <v>1520000</v>
      </c>
      <c r="D12" s="390">
        <f>D13+D14+D15+D16+D17+D18+D19+D20+D21+D22+D23+D24+D25+D26+D27+D28+D29+D30+D31+D32+D33</f>
        <v>0</v>
      </c>
      <c r="E12" s="385">
        <f>B12+C12+D12</f>
        <v>22426000</v>
      </c>
      <c r="F12" s="283"/>
      <c r="G12" s="275"/>
      <c r="H12" s="275"/>
      <c r="I12" s="275"/>
      <c r="J12" s="275"/>
      <c r="K12" s="275"/>
      <c r="L12" s="275"/>
      <c r="M12" s="276"/>
      <c r="N12" s="276"/>
      <c r="O12" s="276"/>
      <c r="P12" s="276"/>
      <c r="Q12" s="276"/>
      <c r="R12" s="276"/>
      <c r="S12" s="276"/>
    </row>
    <row r="13" spans="1:19" ht="12.75" customHeight="1" hidden="1">
      <c r="A13" s="387" t="s">
        <v>419</v>
      </c>
      <c r="B13" s="67">
        <v>0</v>
      </c>
      <c r="C13" s="67">
        <v>0</v>
      </c>
      <c r="D13" s="67">
        <v>0</v>
      </c>
      <c r="E13" s="124">
        <f>B13+C13+D13</f>
        <v>0</v>
      </c>
      <c r="F13" s="283"/>
      <c r="G13" s="275"/>
      <c r="H13" s="275"/>
      <c r="I13" s="275"/>
      <c r="J13" s="275"/>
      <c r="K13" s="275"/>
      <c r="L13" s="275"/>
      <c r="M13" s="276"/>
      <c r="N13" s="276"/>
      <c r="O13" s="276"/>
      <c r="P13" s="276"/>
      <c r="Q13" s="276"/>
      <c r="R13" s="276"/>
      <c r="S13" s="276"/>
    </row>
    <row r="14" spans="1:19" ht="12.75" customHeight="1" hidden="1">
      <c r="A14" s="387" t="s">
        <v>420</v>
      </c>
      <c r="B14" s="67">
        <v>0</v>
      </c>
      <c r="C14" s="67">
        <v>0</v>
      </c>
      <c r="D14" s="67">
        <v>0</v>
      </c>
      <c r="E14" s="124">
        <f aca="true" t="shared" si="0" ref="E14:E33">+D14+C14+B14</f>
        <v>0</v>
      </c>
      <c r="F14" s="283"/>
      <c r="G14" s="275"/>
      <c r="H14" s="275"/>
      <c r="I14" s="275"/>
      <c r="J14" s="275"/>
      <c r="K14" s="275"/>
      <c r="L14" s="275"/>
      <c r="M14" s="276"/>
      <c r="N14" s="276"/>
      <c r="O14" s="276"/>
      <c r="P14" s="276"/>
      <c r="Q14" s="276"/>
      <c r="R14" s="276"/>
      <c r="S14" s="276"/>
    </row>
    <row r="15" spans="1:19" ht="12.75" customHeight="1" hidden="1">
      <c r="A15" s="387" t="s">
        <v>421</v>
      </c>
      <c r="B15" s="67">
        <v>0</v>
      </c>
      <c r="C15" s="67">
        <v>0</v>
      </c>
      <c r="D15" s="67">
        <v>0</v>
      </c>
      <c r="E15" s="124">
        <f t="shared" si="0"/>
        <v>0</v>
      </c>
      <c r="F15" s="283"/>
      <c r="G15" s="275"/>
      <c r="H15" s="275"/>
      <c r="I15" s="275"/>
      <c r="J15" s="275"/>
      <c r="K15" s="275"/>
      <c r="L15" s="275"/>
      <c r="M15" s="276"/>
      <c r="N15" s="276"/>
      <c r="O15" s="276"/>
      <c r="P15" s="276"/>
      <c r="Q15" s="276"/>
      <c r="R15" s="276"/>
      <c r="S15" s="276"/>
    </row>
    <row r="16" spans="1:19" ht="12.75" customHeight="1" hidden="1">
      <c r="A16" s="387" t="s">
        <v>422</v>
      </c>
      <c r="B16" s="67">
        <v>0</v>
      </c>
      <c r="C16" s="67">
        <v>0</v>
      </c>
      <c r="D16" s="67">
        <v>0</v>
      </c>
      <c r="E16" s="124">
        <f t="shared" si="0"/>
        <v>0</v>
      </c>
      <c r="F16" s="283"/>
      <c r="G16" s="275"/>
      <c r="H16" s="275"/>
      <c r="I16" s="275"/>
      <c r="J16" s="275"/>
      <c r="K16" s="275"/>
      <c r="L16" s="275"/>
      <c r="M16" s="276"/>
      <c r="N16" s="276"/>
      <c r="O16" s="276"/>
      <c r="P16" s="276"/>
      <c r="Q16" s="276"/>
      <c r="R16" s="276"/>
      <c r="S16" s="276"/>
    </row>
    <row r="17" spans="1:19" ht="12.75" customHeight="1" hidden="1">
      <c r="A17" s="387" t="s">
        <v>423</v>
      </c>
      <c r="B17" s="67">
        <v>0</v>
      </c>
      <c r="C17" s="67">
        <v>0</v>
      </c>
      <c r="D17" s="67">
        <v>0</v>
      </c>
      <c r="E17" s="124">
        <f t="shared" si="0"/>
        <v>0</v>
      </c>
      <c r="F17" s="283"/>
      <c r="G17" s="275"/>
      <c r="H17" s="275"/>
      <c r="I17" s="275"/>
      <c r="J17" s="275"/>
      <c r="K17" s="275"/>
      <c r="L17" s="275"/>
      <c r="M17" s="276"/>
      <c r="N17" s="276"/>
      <c r="O17" s="276"/>
      <c r="P17" s="276"/>
      <c r="Q17" s="276"/>
      <c r="R17" s="276"/>
      <c r="S17" s="276"/>
    </row>
    <row r="18" spans="1:19" ht="12.75" customHeight="1" hidden="1">
      <c r="A18" s="387" t="s">
        <v>424</v>
      </c>
      <c r="B18" s="67">
        <v>0</v>
      </c>
      <c r="C18" s="67">
        <v>0</v>
      </c>
      <c r="D18" s="67">
        <v>0</v>
      </c>
      <c r="E18" s="124">
        <f t="shared" si="0"/>
        <v>0</v>
      </c>
      <c r="F18" s="283"/>
      <c r="G18" s="275"/>
      <c r="H18" s="275"/>
      <c r="I18" s="275"/>
      <c r="J18" s="275"/>
      <c r="K18" s="275"/>
      <c r="L18" s="275"/>
      <c r="M18" s="276"/>
      <c r="N18" s="276"/>
      <c r="O18" s="276"/>
      <c r="P18" s="276"/>
      <c r="Q18" s="276"/>
      <c r="R18" s="276"/>
      <c r="S18" s="276"/>
    </row>
    <row r="19" spans="1:19" ht="12.75" customHeight="1" hidden="1">
      <c r="A19" s="387" t="s">
        <v>425</v>
      </c>
      <c r="B19" s="67">
        <v>0</v>
      </c>
      <c r="C19" s="67">
        <v>0</v>
      </c>
      <c r="D19" s="67">
        <v>0</v>
      </c>
      <c r="E19" s="124">
        <f t="shared" si="0"/>
        <v>0</v>
      </c>
      <c r="F19" s="283"/>
      <c r="G19" s="275"/>
      <c r="H19" s="275"/>
      <c r="I19" s="275"/>
      <c r="J19" s="275"/>
      <c r="K19" s="275"/>
      <c r="L19" s="275"/>
      <c r="M19" s="276"/>
      <c r="N19" s="276"/>
      <c r="O19" s="276"/>
      <c r="P19" s="276"/>
      <c r="Q19" s="276"/>
      <c r="R19" s="276"/>
      <c r="S19" s="276"/>
    </row>
    <row r="20" spans="1:19" ht="12.75" customHeight="1" hidden="1">
      <c r="A20" s="387" t="s">
        <v>426</v>
      </c>
      <c r="B20" s="67">
        <v>0</v>
      </c>
      <c r="C20" s="67">
        <v>0</v>
      </c>
      <c r="D20" s="67">
        <v>0</v>
      </c>
      <c r="E20" s="124">
        <f t="shared" si="0"/>
        <v>0</v>
      </c>
      <c r="F20" s="283"/>
      <c r="G20" s="275"/>
      <c r="H20" s="275"/>
      <c r="I20" s="275"/>
      <c r="J20" s="275"/>
      <c r="K20" s="275"/>
      <c r="L20" s="275"/>
      <c r="M20" s="276"/>
      <c r="N20" s="276"/>
      <c r="O20" s="276"/>
      <c r="P20" s="276"/>
      <c r="Q20" s="276"/>
      <c r="R20" s="276"/>
      <c r="S20" s="276"/>
    </row>
    <row r="21" spans="1:19" ht="30.75" customHeight="1">
      <c r="A21" s="387" t="s">
        <v>433</v>
      </c>
      <c r="B21" s="67">
        <v>13430000</v>
      </c>
      <c r="C21" s="67">
        <v>238000</v>
      </c>
      <c r="D21" s="67">
        <v>0</v>
      </c>
      <c r="E21" s="124">
        <f t="shared" si="0"/>
        <v>13668000</v>
      </c>
      <c r="F21" s="283"/>
      <c r="G21" s="275"/>
      <c r="H21" s="275"/>
      <c r="I21" s="275"/>
      <c r="J21" s="275"/>
      <c r="K21" s="275"/>
      <c r="L21" s="275"/>
      <c r="M21" s="276"/>
      <c r="N21" s="276"/>
      <c r="O21" s="276"/>
      <c r="P21" s="276"/>
      <c r="Q21" s="276"/>
      <c r="R21" s="276"/>
      <c r="S21" s="276"/>
    </row>
    <row r="22" spans="1:19" ht="12.75" customHeight="1" hidden="1">
      <c r="A22" s="387" t="s">
        <v>428</v>
      </c>
      <c r="B22" s="67">
        <v>0</v>
      </c>
      <c r="C22" s="67">
        <v>0</v>
      </c>
      <c r="D22" s="67">
        <v>0</v>
      </c>
      <c r="E22" s="124">
        <f t="shared" si="0"/>
        <v>0</v>
      </c>
      <c r="F22" s="283"/>
      <c r="G22" s="275"/>
      <c r="H22" s="275"/>
      <c r="I22" s="275"/>
      <c r="J22" s="275"/>
      <c r="K22" s="275"/>
      <c r="L22" s="275"/>
      <c r="M22" s="276"/>
      <c r="N22" s="276"/>
      <c r="O22" s="276"/>
      <c r="P22" s="276"/>
      <c r="Q22" s="276"/>
      <c r="R22" s="276"/>
      <c r="S22" s="276"/>
    </row>
    <row r="23" spans="1:19" ht="12.75" customHeight="1" hidden="1">
      <c r="A23" s="387" t="s">
        <v>429</v>
      </c>
      <c r="B23" s="67">
        <v>0</v>
      </c>
      <c r="C23" s="67">
        <v>0</v>
      </c>
      <c r="D23" s="67">
        <v>0</v>
      </c>
      <c r="E23" s="124">
        <f t="shared" si="0"/>
        <v>0</v>
      </c>
      <c r="F23" s="283"/>
      <c r="G23" s="275"/>
      <c r="H23" s="275"/>
      <c r="I23" s="275"/>
      <c r="J23" s="275"/>
      <c r="K23" s="275"/>
      <c r="L23" s="275"/>
      <c r="M23" s="276"/>
      <c r="N23" s="276"/>
      <c r="O23" s="276"/>
      <c r="P23" s="276"/>
      <c r="Q23" s="276"/>
      <c r="R23" s="276"/>
      <c r="S23" s="276"/>
    </row>
    <row r="24" spans="1:19" ht="30.75" customHeight="1">
      <c r="A24" s="387" t="s">
        <v>444</v>
      </c>
      <c r="B24" s="67">
        <v>7476000</v>
      </c>
      <c r="C24" s="67">
        <v>1282000</v>
      </c>
      <c r="D24" s="67">
        <v>0</v>
      </c>
      <c r="E24" s="124">
        <f t="shared" si="0"/>
        <v>8758000</v>
      </c>
      <c r="F24" s="283"/>
      <c r="G24" s="275"/>
      <c r="H24" s="275"/>
      <c r="I24" s="275"/>
      <c r="J24" s="275"/>
      <c r="K24" s="275"/>
      <c r="L24" s="275"/>
      <c r="M24" s="276"/>
      <c r="N24" s="276"/>
      <c r="O24" s="276"/>
      <c r="P24" s="276"/>
      <c r="Q24" s="276"/>
      <c r="R24" s="276"/>
      <c r="S24" s="276"/>
    </row>
    <row r="25" spans="1:19" ht="12.75" customHeight="1" hidden="1">
      <c r="A25" s="387" t="s">
        <v>431</v>
      </c>
      <c r="B25" s="67">
        <v>0</v>
      </c>
      <c r="C25" s="67">
        <v>0</v>
      </c>
      <c r="D25" s="67">
        <v>0</v>
      </c>
      <c r="E25" s="124">
        <f t="shared" si="0"/>
        <v>0</v>
      </c>
      <c r="F25" s="283"/>
      <c r="G25" s="275"/>
      <c r="H25" s="275"/>
      <c r="I25" s="275"/>
      <c r="J25" s="275"/>
      <c r="K25" s="275"/>
      <c r="L25" s="275"/>
      <c r="M25" s="276"/>
      <c r="N25" s="276"/>
      <c r="O25" s="276"/>
      <c r="P25" s="276"/>
      <c r="Q25" s="276"/>
      <c r="R25" s="276"/>
      <c r="S25" s="276"/>
    </row>
    <row r="26" spans="1:19" ht="12.75" customHeight="1" hidden="1">
      <c r="A26" s="387" t="s">
        <v>432</v>
      </c>
      <c r="B26" s="67">
        <v>0</v>
      </c>
      <c r="C26" s="67">
        <v>0</v>
      </c>
      <c r="D26" s="67">
        <v>0</v>
      </c>
      <c r="E26" s="124">
        <f t="shared" si="0"/>
        <v>0</v>
      </c>
      <c r="F26" s="283"/>
      <c r="G26" s="275"/>
      <c r="H26" s="275"/>
      <c r="I26" s="275"/>
      <c r="J26" s="275"/>
      <c r="K26" s="275"/>
      <c r="L26" s="275"/>
      <c r="M26" s="276"/>
      <c r="N26" s="276"/>
      <c r="O26" s="276"/>
      <c r="P26" s="276"/>
      <c r="Q26" s="276"/>
      <c r="R26" s="276"/>
      <c r="S26" s="276"/>
    </row>
    <row r="27" spans="1:19" ht="12.75" customHeight="1" hidden="1">
      <c r="A27" s="387" t="s">
        <v>447</v>
      </c>
      <c r="B27" s="67">
        <v>0</v>
      </c>
      <c r="C27" s="67">
        <v>0</v>
      </c>
      <c r="D27" s="67">
        <v>0</v>
      </c>
      <c r="E27" s="124">
        <f t="shared" si="0"/>
        <v>0</v>
      </c>
      <c r="F27" s="283"/>
      <c r="G27" s="275"/>
      <c r="H27" s="275"/>
      <c r="I27" s="275"/>
      <c r="J27" s="275"/>
      <c r="K27" s="275"/>
      <c r="L27" s="275"/>
      <c r="M27" s="276"/>
      <c r="N27" s="276"/>
      <c r="O27" s="276"/>
      <c r="P27" s="276"/>
      <c r="Q27" s="276"/>
      <c r="R27" s="276"/>
      <c r="S27" s="276"/>
    </row>
    <row r="28" spans="1:19" ht="12.75" customHeight="1" hidden="1">
      <c r="A28" s="387" t="s">
        <v>434</v>
      </c>
      <c r="B28" s="67">
        <v>0</v>
      </c>
      <c r="C28" s="67">
        <v>0</v>
      </c>
      <c r="D28" s="67">
        <v>0</v>
      </c>
      <c r="E28" s="124">
        <f t="shared" si="0"/>
        <v>0</v>
      </c>
      <c r="F28" s="283"/>
      <c r="G28" s="275"/>
      <c r="H28" s="275"/>
      <c r="I28" s="275"/>
      <c r="J28" s="275"/>
      <c r="K28" s="275"/>
      <c r="L28" s="275"/>
      <c r="M28" s="276"/>
      <c r="N28" s="276"/>
      <c r="O28" s="276"/>
      <c r="P28" s="276"/>
      <c r="Q28" s="276"/>
      <c r="R28" s="276"/>
      <c r="S28" s="276"/>
    </row>
    <row r="29" spans="1:19" ht="12.75" customHeight="1" hidden="1">
      <c r="A29" s="387" t="s">
        <v>435</v>
      </c>
      <c r="B29" s="67">
        <v>0</v>
      </c>
      <c r="C29" s="67">
        <v>0</v>
      </c>
      <c r="D29" s="67">
        <v>0</v>
      </c>
      <c r="E29" s="124">
        <f t="shared" si="0"/>
        <v>0</v>
      </c>
      <c r="F29" s="283"/>
      <c r="G29" s="275"/>
      <c r="H29" s="275"/>
      <c r="I29" s="275"/>
      <c r="J29" s="275"/>
      <c r="K29" s="275"/>
      <c r="L29" s="275"/>
      <c r="M29" s="276"/>
      <c r="N29" s="276"/>
      <c r="O29" s="276"/>
      <c r="P29" s="276"/>
      <c r="Q29" s="276"/>
      <c r="R29" s="276"/>
      <c r="S29" s="276"/>
    </row>
    <row r="30" spans="1:19" ht="12.75" customHeight="1" hidden="1">
      <c r="A30" s="387" t="s">
        <v>436</v>
      </c>
      <c r="B30" s="67">
        <v>0</v>
      </c>
      <c r="C30" s="67">
        <v>0</v>
      </c>
      <c r="D30" s="67">
        <v>0</v>
      </c>
      <c r="E30" s="124">
        <f t="shared" si="0"/>
        <v>0</v>
      </c>
      <c r="F30" s="283"/>
      <c r="G30" s="275"/>
      <c r="H30" s="275"/>
      <c r="I30" s="275"/>
      <c r="J30" s="275"/>
      <c r="K30" s="275"/>
      <c r="L30" s="275"/>
      <c r="M30" s="276"/>
      <c r="N30" s="276"/>
      <c r="O30" s="276"/>
      <c r="P30" s="276"/>
      <c r="Q30" s="276"/>
      <c r="R30" s="276"/>
      <c r="S30" s="276"/>
    </row>
    <row r="31" spans="1:19" ht="12.75" customHeight="1" hidden="1">
      <c r="A31" s="387" t="s">
        <v>437</v>
      </c>
      <c r="B31" s="67">
        <v>0</v>
      </c>
      <c r="C31" s="67">
        <v>0</v>
      </c>
      <c r="D31" s="67">
        <v>0</v>
      </c>
      <c r="E31" s="124">
        <f t="shared" si="0"/>
        <v>0</v>
      </c>
      <c r="F31" s="283"/>
      <c r="G31" s="275"/>
      <c r="H31" s="275"/>
      <c r="I31" s="275"/>
      <c r="J31" s="275"/>
      <c r="K31" s="275"/>
      <c r="L31" s="275"/>
      <c r="M31" s="276"/>
      <c r="N31" s="276"/>
      <c r="O31" s="276"/>
      <c r="P31" s="276"/>
      <c r="Q31" s="276"/>
      <c r="R31" s="276"/>
      <c r="S31" s="276"/>
    </row>
    <row r="32" spans="1:19" ht="12.75" customHeight="1" hidden="1">
      <c r="A32" s="387" t="s">
        <v>438</v>
      </c>
      <c r="B32" s="67">
        <v>0</v>
      </c>
      <c r="C32" s="67">
        <v>0</v>
      </c>
      <c r="D32" s="67">
        <v>0</v>
      </c>
      <c r="E32" s="124">
        <f t="shared" si="0"/>
        <v>0</v>
      </c>
      <c r="F32" s="283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6"/>
    </row>
    <row r="33" spans="1:19" ht="12.75" customHeight="1" hidden="1">
      <c r="A33" s="387" t="s">
        <v>439</v>
      </c>
      <c r="B33" s="67">
        <v>0</v>
      </c>
      <c r="C33" s="67">
        <v>0</v>
      </c>
      <c r="D33" s="67">
        <v>0</v>
      </c>
      <c r="E33" s="124">
        <f t="shared" si="0"/>
        <v>0</v>
      </c>
      <c r="F33" s="283"/>
      <c r="G33" s="275"/>
      <c r="H33" s="275"/>
      <c r="I33" s="275"/>
      <c r="J33" s="275"/>
      <c r="K33" s="275"/>
      <c r="L33" s="275"/>
      <c r="M33" s="276"/>
      <c r="N33" s="276"/>
      <c r="O33" s="276"/>
      <c r="P33" s="276"/>
      <c r="Q33" s="276"/>
      <c r="R33" s="276"/>
      <c r="S33" s="276"/>
    </row>
    <row r="34" spans="1:19" ht="12.75" customHeight="1" hidden="1">
      <c r="A34" s="125"/>
      <c r="B34" s="67"/>
      <c r="C34" s="67"/>
      <c r="D34" s="67"/>
      <c r="E34" s="124"/>
      <c r="F34" s="283"/>
      <c r="G34" s="275"/>
      <c r="H34" s="275"/>
      <c r="I34" s="275"/>
      <c r="J34" s="275"/>
      <c r="K34" s="275"/>
      <c r="L34" s="275"/>
      <c r="M34" s="276"/>
      <c r="N34" s="276"/>
      <c r="O34" s="276"/>
      <c r="P34" s="276"/>
      <c r="Q34" s="276"/>
      <c r="R34" s="276"/>
      <c r="S34" s="276"/>
    </row>
    <row r="35" spans="1:19" ht="12.75" customHeight="1" hidden="1">
      <c r="A35" s="125" t="s">
        <v>440</v>
      </c>
      <c r="B35" s="67">
        <v>0</v>
      </c>
      <c r="C35" s="67">
        <v>0</v>
      </c>
      <c r="D35" s="67">
        <v>0</v>
      </c>
      <c r="E35" s="124">
        <f>+D35+C35+B35</f>
        <v>0</v>
      </c>
      <c r="F35" s="283"/>
      <c r="G35" s="275"/>
      <c r="H35" s="275"/>
      <c r="I35" s="275"/>
      <c r="J35" s="275"/>
      <c r="K35" s="275"/>
      <c r="L35" s="275"/>
      <c r="M35" s="276"/>
      <c r="N35" s="276"/>
      <c r="O35" s="276"/>
      <c r="P35" s="276"/>
      <c r="Q35" s="276"/>
      <c r="R35" s="276"/>
      <c r="S35" s="276"/>
    </row>
    <row r="36" spans="1:19" ht="12.75" customHeight="1" hidden="1">
      <c r="A36" s="125"/>
      <c r="B36" s="67"/>
      <c r="C36" s="67"/>
      <c r="D36" s="67"/>
      <c r="E36" s="124"/>
      <c r="F36" s="283"/>
      <c r="G36" s="275"/>
      <c r="H36" s="275"/>
      <c r="I36" s="275"/>
      <c r="J36" s="275"/>
      <c r="K36" s="275"/>
      <c r="L36" s="275"/>
      <c r="M36" s="276"/>
      <c r="N36" s="276"/>
      <c r="O36" s="276"/>
      <c r="P36" s="276"/>
      <c r="Q36" s="276"/>
      <c r="R36" s="276"/>
      <c r="S36" s="276"/>
    </row>
    <row r="37" spans="1:19" ht="12.75" customHeight="1" hidden="1">
      <c r="A37" s="125" t="s">
        <v>441</v>
      </c>
      <c r="B37" s="67">
        <v>0</v>
      </c>
      <c r="C37" s="67">
        <v>0</v>
      </c>
      <c r="D37" s="67">
        <v>0</v>
      </c>
      <c r="E37" s="124">
        <f>+D37+C37+B37</f>
        <v>0</v>
      </c>
      <c r="F37" s="283"/>
      <c r="G37" s="275"/>
      <c r="H37" s="275"/>
      <c r="I37" s="275"/>
      <c r="J37" s="275"/>
      <c r="K37" s="275"/>
      <c r="L37" s="275"/>
      <c r="M37" s="276"/>
      <c r="N37" s="276"/>
      <c r="O37" s="276"/>
      <c r="P37" s="276"/>
      <c r="Q37" s="276"/>
      <c r="R37" s="276"/>
      <c r="S37" s="276"/>
    </row>
    <row r="38" spans="1:19" ht="12.75" customHeight="1" hidden="1">
      <c r="A38" s="125"/>
      <c r="B38" s="67"/>
      <c r="C38" s="67"/>
      <c r="D38" s="67"/>
      <c r="E38" s="124"/>
      <c r="F38" s="283"/>
      <c r="G38" s="275"/>
      <c r="H38" s="275"/>
      <c r="I38" s="275"/>
      <c r="J38" s="275"/>
      <c r="K38" s="275"/>
      <c r="L38" s="275"/>
      <c r="M38" s="276"/>
      <c r="N38" s="276"/>
      <c r="O38" s="276"/>
      <c r="P38" s="276"/>
      <c r="Q38" s="276"/>
      <c r="R38" s="276"/>
      <c r="S38" s="276"/>
    </row>
    <row r="39" spans="1:19" ht="12.75" customHeight="1" hidden="1">
      <c r="A39" s="125" t="s">
        <v>442</v>
      </c>
      <c r="B39" s="67">
        <v>0</v>
      </c>
      <c r="C39" s="67">
        <v>0</v>
      </c>
      <c r="D39" s="67">
        <v>0</v>
      </c>
      <c r="E39" s="124">
        <f>+D39+C39+B39</f>
        <v>0</v>
      </c>
      <c r="F39" s="283"/>
      <c r="G39" s="275"/>
      <c r="H39" s="275"/>
      <c r="I39" s="275"/>
      <c r="J39" s="275"/>
      <c r="K39" s="275"/>
      <c r="L39" s="275"/>
      <c r="M39" s="276"/>
      <c r="N39" s="276"/>
      <c r="O39" s="276"/>
      <c r="P39" s="276"/>
      <c r="Q39" s="276"/>
      <c r="R39" s="276"/>
      <c r="S39" s="276"/>
    </row>
    <row r="40" spans="1:19" ht="12.75" customHeight="1" hidden="1">
      <c r="A40" s="125"/>
      <c r="B40" s="67"/>
      <c r="C40" s="67"/>
      <c r="D40" s="67"/>
      <c r="E40" s="124"/>
      <c r="F40" s="283"/>
      <c r="G40" s="275"/>
      <c r="H40" s="275"/>
      <c r="I40" s="275"/>
      <c r="J40" s="275"/>
      <c r="K40" s="275"/>
      <c r="L40" s="275"/>
      <c r="M40" s="276"/>
      <c r="N40" s="276"/>
      <c r="O40" s="276"/>
      <c r="P40" s="276"/>
      <c r="Q40" s="276"/>
      <c r="R40" s="276"/>
      <c r="S40" s="276"/>
    </row>
    <row r="41" spans="1:19" ht="12.75" customHeight="1" hidden="1">
      <c r="A41" s="125" t="s">
        <v>448</v>
      </c>
      <c r="B41" s="67"/>
      <c r="C41" s="67"/>
      <c r="D41" s="67"/>
      <c r="E41" s="124"/>
      <c r="F41" s="283"/>
      <c r="G41" s="275"/>
      <c r="H41" s="275"/>
      <c r="I41" s="275"/>
      <c r="J41" s="275"/>
      <c r="K41" s="275"/>
      <c r="L41" s="275"/>
      <c r="M41" s="276"/>
      <c r="N41" s="276"/>
      <c r="O41" s="276"/>
      <c r="P41" s="276"/>
      <c r="Q41" s="276"/>
      <c r="R41" s="276"/>
      <c r="S41" s="276"/>
    </row>
    <row r="42" spans="1:19" ht="12.75" customHeight="1" hidden="1">
      <c r="A42" s="125"/>
      <c r="B42" s="67"/>
      <c r="C42" s="67"/>
      <c r="D42" s="67"/>
      <c r="E42" s="124"/>
      <c r="F42" s="283"/>
      <c r="G42" s="275"/>
      <c r="H42" s="275"/>
      <c r="I42" s="275"/>
      <c r="J42" s="275"/>
      <c r="K42" s="275"/>
      <c r="L42" s="275"/>
      <c r="M42" s="276"/>
      <c r="N42" s="276"/>
      <c r="O42" s="276"/>
      <c r="P42" s="276"/>
      <c r="Q42" s="276"/>
      <c r="R42" s="276"/>
      <c r="S42" s="276"/>
    </row>
    <row r="43" spans="1:19" ht="12.75" customHeight="1" hidden="1">
      <c r="A43" s="125" t="s">
        <v>443</v>
      </c>
      <c r="B43" s="67"/>
      <c r="C43" s="67"/>
      <c r="D43" s="67"/>
      <c r="E43" s="124"/>
      <c r="F43" s="283"/>
      <c r="G43" s="275"/>
      <c r="H43" s="275"/>
      <c r="I43" s="275"/>
      <c r="J43" s="275"/>
      <c r="K43" s="275"/>
      <c r="L43" s="275"/>
      <c r="M43" s="276"/>
      <c r="N43" s="276"/>
      <c r="O43" s="276"/>
      <c r="P43" s="276"/>
      <c r="Q43" s="276"/>
      <c r="R43" s="276"/>
      <c r="S43" s="276"/>
    </row>
    <row r="44" spans="1:19" ht="30.75" customHeight="1">
      <c r="A44" s="388"/>
      <c r="B44" s="66"/>
      <c r="C44" s="66"/>
      <c r="D44" s="66"/>
      <c r="E44" s="124"/>
      <c r="F44" s="274"/>
      <c r="G44" s="275"/>
      <c r="H44" s="275"/>
      <c r="I44" s="275"/>
      <c r="J44" s="275"/>
      <c r="K44" s="275"/>
      <c r="L44" s="275"/>
      <c r="M44" s="276"/>
      <c r="N44" s="276"/>
      <c r="O44" s="276"/>
      <c r="P44" s="276"/>
      <c r="Q44" s="276"/>
      <c r="R44" s="276"/>
      <c r="S44" s="276"/>
    </row>
    <row r="45" spans="1:19" ht="54.75" customHeight="1">
      <c r="A45" s="277" t="s">
        <v>6</v>
      </c>
      <c r="B45" s="405">
        <f>B13+B14+B15+B16+B17+B18+B19+B20+B21+B22+B23+B24+B25+B26+B27+B28+B29+B30+B31+B32+B33+B35+B37+B39</f>
        <v>20906000</v>
      </c>
      <c r="C45" s="405">
        <f>C13+C14+C15+C16+C17+C18+C19+C20+C21+C22+C23+C24+C25+C26+C27+C28+C29+C30+C31+C32+C33+C35+C37+C39</f>
        <v>1520000</v>
      </c>
      <c r="D45" s="405">
        <f>D13+D14+D15+D16+D17+D18+D19+D20+D21+D22+D23+D24+D25+D26+D27+D28+D29+D30+D31+D32+D33+D35+D37+D39</f>
        <v>0</v>
      </c>
      <c r="E45" s="406">
        <f>+D45+C45+B45</f>
        <v>22426000</v>
      </c>
      <c r="F45" s="274"/>
      <c r="G45" s="275"/>
      <c r="H45" s="275"/>
      <c r="I45" s="275"/>
      <c r="J45" s="275"/>
      <c r="K45" s="275"/>
      <c r="L45" s="275"/>
      <c r="M45" s="276"/>
      <c r="N45" s="276"/>
      <c r="O45" s="276"/>
      <c r="P45" s="276"/>
      <c r="Q45" s="276"/>
      <c r="R45" s="276"/>
      <c r="S45" s="276"/>
    </row>
    <row r="46" spans="1:19" ht="12.75">
      <c r="A46" s="27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  <c r="N46" s="276"/>
      <c r="O46" s="276"/>
      <c r="P46" s="276"/>
      <c r="Q46" s="276"/>
      <c r="R46" s="276"/>
      <c r="S46" s="276"/>
    </row>
    <row r="47" spans="1:19" ht="12.75">
      <c r="A47" s="28" t="s">
        <v>283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N47" s="276"/>
      <c r="O47" s="276"/>
      <c r="P47" s="276"/>
      <c r="Q47" s="276"/>
      <c r="R47" s="276"/>
      <c r="S47" s="276"/>
    </row>
    <row r="48" spans="1:19" ht="12.75">
      <c r="A48" s="27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6"/>
      <c r="N48" s="276"/>
      <c r="O48" s="276"/>
      <c r="P48" s="276"/>
      <c r="Q48" s="276"/>
      <c r="R48" s="276"/>
      <c r="S48" s="276"/>
    </row>
    <row r="49" spans="1:19" ht="12.75">
      <c r="A49" s="2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6"/>
      <c r="N49" s="276"/>
      <c r="O49" s="276"/>
      <c r="P49" s="276"/>
      <c r="Q49" s="276"/>
      <c r="R49" s="276"/>
      <c r="S49" s="276"/>
    </row>
    <row r="50" spans="1:19" ht="12.75">
      <c r="A50" s="279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6"/>
      <c r="N50" s="276"/>
      <c r="O50" s="276"/>
      <c r="P50" s="276"/>
      <c r="Q50" s="276"/>
      <c r="R50" s="276"/>
      <c r="S50" s="276"/>
    </row>
    <row r="51" spans="1:19" ht="12.75">
      <c r="A51" s="279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76"/>
      <c r="O51" s="276"/>
      <c r="P51" s="276"/>
      <c r="Q51" s="276"/>
      <c r="R51" s="276"/>
      <c r="S51" s="276"/>
    </row>
    <row r="52" spans="1:19" ht="12.75">
      <c r="A52" s="27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76"/>
      <c r="O52" s="276"/>
      <c r="P52" s="276"/>
      <c r="Q52" s="276"/>
      <c r="R52" s="276"/>
      <c r="S52" s="276"/>
    </row>
    <row r="53" spans="1:19" ht="12.75">
      <c r="A53" s="279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276"/>
      <c r="O53" s="276"/>
      <c r="P53" s="276"/>
      <c r="Q53" s="276"/>
      <c r="R53" s="276"/>
      <c r="S53" s="276"/>
    </row>
    <row r="54" spans="1:19" ht="12.75">
      <c r="A54" s="279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6"/>
      <c r="N54" s="276"/>
      <c r="O54" s="276"/>
      <c r="P54" s="276"/>
      <c r="Q54" s="276"/>
      <c r="R54" s="276"/>
      <c r="S54" s="276"/>
    </row>
    <row r="55" spans="1:19" ht="12.75">
      <c r="A55" s="279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276"/>
      <c r="O55" s="276"/>
      <c r="P55" s="276"/>
      <c r="Q55" s="276"/>
      <c r="R55" s="276"/>
      <c r="S55" s="276"/>
    </row>
    <row r="56" spans="1:19" ht="12.75">
      <c r="A56" s="279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6"/>
      <c r="O56" s="276"/>
      <c r="P56" s="276"/>
      <c r="Q56" s="276"/>
      <c r="R56" s="276"/>
      <c r="S56" s="276"/>
    </row>
    <row r="57" spans="1:19" ht="12.75">
      <c r="A57" s="279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6"/>
      <c r="N57" s="276"/>
      <c r="O57" s="276"/>
      <c r="P57" s="276"/>
      <c r="Q57" s="276"/>
      <c r="R57" s="276"/>
      <c r="S57" s="276"/>
    </row>
    <row r="58" spans="1:19" ht="12.75">
      <c r="A58" s="279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</row>
    <row r="59" spans="1:19" ht="12.75">
      <c r="A59" s="279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6"/>
      <c r="O59" s="276"/>
      <c r="P59" s="276"/>
      <c r="Q59" s="276"/>
      <c r="R59" s="276"/>
      <c r="S59" s="276"/>
    </row>
    <row r="60" spans="1:19" ht="12.75">
      <c r="A60" s="279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6"/>
      <c r="N60" s="276"/>
      <c r="O60" s="276"/>
      <c r="P60" s="276"/>
      <c r="Q60" s="276"/>
      <c r="R60" s="276"/>
      <c r="S60" s="276"/>
    </row>
    <row r="61" spans="1:19" ht="12.75">
      <c r="A61" s="279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6"/>
      <c r="O61" s="276"/>
      <c r="P61" s="276"/>
      <c r="Q61" s="276"/>
      <c r="R61" s="276"/>
      <c r="S61" s="276"/>
    </row>
    <row r="62" spans="1:19" ht="12.75">
      <c r="A62" s="279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6"/>
      <c r="Q62" s="276"/>
      <c r="R62" s="276"/>
      <c r="S62" s="276"/>
    </row>
    <row r="63" spans="1:19" ht="12.75">
      <c r="A63" s="279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276"/>
      <c r="O63" s="276"/>
      <c r="P63" s="276"/>
      <c r="Q63" s="276"/>
      <c r="R63" s="276"/>
      <c r="S63" s="276"/>
    </row>
    <row r="64" spans="1:19" ht="12.75">
      <c r="A64" s="279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6"/>
      <c r="N64" s="276"/>
      <c r="O64" s="276"/>
      <c r="P64" s="276"/>
      <c r="Q64" s="276"/>
      <c r="R64" s="276"/>
      <c r="S64" s="276"/>
    </row>
    <row r="65" spans="1:19" ht="12.75">
      <c r="A65" s="27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6"/>
      <c r="O65" s="276"/>
      <c r="P65" s="276"/>
      <c r="Q65" s="276"/>
      <c r="R65" s="276"/>
      <c r="S65" s="276"/>
    </row>
    <row r="66" spans="1:19" ht="12.75">
      <c r="A66" s="279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6"/>
      <c r="O66" s="276"/>
      <c r="P66" s="276"/>
      <c r="Q66" s="276"/>
      <c r="R66" s="276"/>
      <c r="S66" s="276"/>
    </row>
    <row r="67" spans="1:19" ht="12.75">
      <c r="A67" s="279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6"/>
      <c r="N67" s="276"/>
      <c r="O67" s="276"/>
      <c r="P67" s="276"/>
      <c r="Q67" s="276"/>
      <c r="R67" s="276"/>
      <c r="S67" s="276"/>
    </row>
    <row r="68" spans="1:12" ht="12.7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</row>
    <row r="69" spans="1:12" ht="12.7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1:12" ht="12.7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1:12" ht="12.7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:12" ht="12.7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</row>
  </sheetData>
  <mergeCells count="4">
    <mergeCell ref="A5:E5"/>
    <mergeCell ref="A6:E6"/>
    <mergeCell ref="A7:E7"/>
    <mergeCell ref="A8:E8"/>
  </mergeCells>
  <printOptions horizontalCentered="1"/>
  <pageMargins left="1.1812500000000001" right="0.6298611111111111" top="2.086805555555556" bottom="0.6694444444444445" header="0.5118055555555556" footer="0.5118055555555556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86"/>
  <sheetViews>
    <sheetView showGridLines="0" showZeros="0" zoomScale="60" zoomScaleNormal="60" workbookViewId="0" topLeftCell="A29">
      <selection activeCell="F52" sqref="A1:IV16384"/>
    </sheetView>
  </sheetViews>
  <sheetFormatPr defaultColWidth="11.421875" defaultRowHeight="12.75"/>
  <cols>
    <col min="1" max="1" width="61.140625" style="1" customWidth="1"/>
    <col min="2" max="2" width="12.7109375" style="2" customWidth="1"/>
    <col min="3" max="4" width="11.421875" style="2" customWidth="1"/>
    <col min="5" max="5" width="12.421875" style="2" customWidth="1"/>
    <col min="6" max="6" width="14.140625" style="2" customWidth="1"/>
    <col min="7" max="7" width="10.8515625" style="2" customWidth="1"/>
    <col min="8" max="8" width="10.421875" style="2" customWidth="1"/>
    <col min="9" max="9" width="13.7109375" style="2" customWidth="1"/>
    <col min="10" max="10" width="11.7109375" style="2" customWidth="1"/>
    <col min="11" max="11" width="10.8515625" style="2" customWidth="1"/>
    <col min="12" max="12" width="10.00390625" style="2" customWidth="1"/>
    <col min="13" max="13" width="11.421875" style="2" customWidth="1"/>
    <col min="14" max="14" width="15.140625" style="2" customWidth="1"/>
    <col min="15" max="16384" width="11.421875" style="2" customWidth="1"/>
  </cols>
  <sheetData>
    <row r="3" ht="12.75">
      <c r="K3" s="2" t="s">
        <v>68</v>
      </c>
    </row>
    <row r="4" spans="8:12" ht="12.75">
      <c r="H4" s="3"/>
      <c r="K4" s="3" t="s">
        <v>134</v>
      </c>
      <c r="L4" s="3"/>
    </row>
    <row r="5" spans="8:12" ht="12.75">
      <c r="H5" s="3"/>
      <c r="K5" s="4"/>
      <c r="L5" s="3"/>
    </row>
    <row r="6" spans="8:12" ht="12.75">
      <c r="H6" s="3"/>
      <c r="K6" s="3"/>
      <c r="L6" s="3"/>
    </row>
    <row r="7" spans="1:14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</row>
    <row r="8" spans="1:14" ht="12.75">
      <c r="A8" s="407" t="s">
        <v>135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</row>
    <row r="11" spans="1:14" ht="21" customHeight="1">
      <c r="A11" s="111"/>
      <c r="B11" s="414" t="s">
        <v>136</v>
      </c>
      <c r="C11" s="414"/>
      <c r="D11" s="414"/>
      <c r="E11" s="414"/>
      <c r="F11" s="414" t="s">
        <v>137</v>
      </c>
      <c r="G11" s="414"/>
      <c r="H11" s="414"/>
      <c r="I11" s="414"/>
      <c r="J11" s="415" t="s">
        <v>138</v>
      </c>
      <c r="K11" s="415"/>
      <c r="L11" s="415"/>
      <c r="M11" s="415"/>
      <c r="N11" s="112"/>
    </row>
    <row r="12" spans="1:14" s="1" customFormat="1" ht="47.25" customHeight="1">
      <c r="A12" s="113" t="s">
        <v>4</v>
      </c>
      <c r="B12" s="93" t="s">
        <v>139</v>
      </c>
      <c r="C12" s="93" t="s">
        <v>140</v>
      </c>
      <c r="D12" s="93" t="s">
        <v>141</v>
      </c>
      <c r="E12" s="93" t="s">
        <v>6</v>
      </c>
      <c r="F12" s="93" t="s">
        <v>139</v>
      </c>
      <c r="G12" s="93" t="s">
        <v>140</v>
      </c>
      <c r="H12" s="93" t="s">
        <v>142</v>
      </c>
      <c r="I12" s="93" t="s">
        <v>6</v>
      </c>
      <c r="J12" s="93" t="s">
        <v>139</v>
      </c>
      <c r="K12" s="93" t="s">
        <v>140</v>
      </c>
      <c r="L12" s="93" t="s">
        <v>142</v>
      </c>
      <c r="M12" s="93" t="s">
        <v>6</v>
      </c>
      <c r="N12" s="93" t="s">
        <v>143</v>
      </c>
    </row>
    <row r="13" spans="1:14" s="1" customFormat="1" ht="17.25" customHeight="1">
      <c r="A13" s="9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95"/>
    </row>
    <row r="14" spans="1:93" ht="12.75">
      <c r="A14" s="20" t="s">
        <v>42</v>
      </c>
      <c r="B14" s="115">
        <f>+B16</f>
        <v>5458000</v>
      </c>
      <c r="C14" s="115">
        <f>+C16</f>
        <v>0</v>
      </c>
      <c r="D14" s="115">
        <f>+D16</f>
        <v>0</v>
      </c>
      <c r="E14" s="87">
        <f>B14+C14+D14</f>
        <v>5458000</v>
      </c>
      <c r="F14" s="115">
        <f>+F16</f>
        <v>200000</v>
      </c>
      <c r="G14" s="115">
        <f>+G16</f>
        <v>0</v>
      </c>
      <c r="H14" s="115">
        <f>+H16</f>
        <v>0</v>
      </c>
      <c r="I14" s="87">
        <f>SUM(F14:H14)</f>
        <v>200000</v>
      </c>
      <c r="J14" s="115">
        <f>+J16</f>
        <v>0</v>
      </c>
      <c r="K14" s="115">
        <f>+K16</f>
        <v>0</v>
      </c>
      <c r="L14" s="115">
        <f>+L16</f>
        <v>0</v>
      </c>
      <c r="M14" s="87">
        <f>SUM(J14:L14)</f>
        <v>0</v>
      </c>
      <c r="N14" s="86">
        <f>M14+I14+E14</f>
        <v>5658000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</row>
    <row r="15" spans="1:93" ht="12.75">
      <c r="A15" s="20"/>
      <c r="B15" s="115"/>
      <c r="C15" s="115"/>
      <c r="D15" s="115"/>
      <c r="E15" s="87">
        <f>B15+C15+D15</f>
        <v>0</v>
      </c>
      <c r="F15" s="115"/>
      <c r="G15" s="115"/>
      <c r="H15" s="115"/>
      <c r="I15" s="87">
        <f>SUM(F15:H15)</f>
        <v>0</v>
      </c>
      <c r="J15" s="115"/>
      <c r="K15" s="115"/>
      <c r="L15" s="115"/>
      <c r="M15" s="115"/>
      <c r="N15" s="86">
        <f>M15+I15+E15</f>
        <v>0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</row>
    <row r="16" spans="1:14" ht="12.75">
      <c r="A16" s="20" t="s">
        <v>144</v>
      </c>
      <c r="B16" s="115">
        <v>5458000</v>
      </c>
      <c r="C16" s="115"/>
      <c r="D16" s="115"/>
      <c r="E16" s="87">
        <f>B16+C16+D16</f>
        <v>5458000</v>
      </c>
      <c r="F16" s="115">
        <v>200000</v>
      </c>
      <c r="G16" s="115"/>
      <c r="H16" s="115"/>
      <c r="I16" s="87">
        <f>SUM(F16:H16)</f>
        <v>200000</v>
      </c>
      <c r="J16" s="115"/>
      <c r="K16" s="115"/>
      <c r="L16" s="115"/>
      <c r="M16" s="115"/>
      <c r="N16" s="86">
        <f>M16+I16+E16</f>
        <v>5658000</v>
      </c>
    </row>
    <row r="17" spans="1:14" ht="12.75">
      <c r="A17" s="20"/>
      <c r="B17" s="115"/>
      <c r="C17" s="115"/>
      <c r="D17" s="115"/>
      <c r="E17" s="87"/>
      <c r="F17" s="115"/>
      <c r="G17" s="115"/>
      <c r="H17" s="115"/>
      <c r="I17" s="87"/>
      <c r="J17" s="115"/>
      <c r="K17" s="115"/>
      <c r="L17" s="115"/>
      <c r="M17" s="115"/>
      <c r="N17" s="86"/>
    </row>
    <row r="18" spans="1:14" ht="12.75">
      <c r="A18" s="21"/>
      <c r="B18" s="115"/>
      <c r="C18" s="115"/>
      <c r="D18" s="115"/>
      <c r="E18" s="87">
        <f>B18+C18+D18</f>
        <v>0</v>
      </c>
      <c r="F18" s="115"/>
      <c r="G18" s="115"/>
      <c r="H18" s="115"/>
      <c r="I18" s="87">
        <f>SUM(F18:H18)</f>
        <v>0</v>
      </c>
      <c r="J18" s="115"/>
      <c r="K18" s="115"/>
      <c r="L18" s="115"/>
      <c r="M18" s="115"/>
      <c r="N18" s="86">
        <f>M18+I18+E18</f>
        <v>0</v>
      </c>
    </row>
    <row r="19" spans="1:14" ht="12.75">
      <c r="A19" s="39" t="s">
        <v>145</v>
      </c>
      <c r="B19" s="87">
        <f>B21</f>
        <v>10446000</v>
      </c>
      <c r="C19" s="87">
        <f>C21</f>
        <v>0</v>
      </c>
      <c r="D19" s="87">
        <f>D21</f>
        <v>0</v>
      </c>
      <c r="E19" s="87">
        <f>B19+C19+D19</f>
        <v>10446000</v>
      </c>
      <c r="F19" s="87">
        <f>F21</f>
        <v>550000</v>
      </c>
      <c r="G19" s="87">
        <f>G21</f>
        <v>0</v>
      </c>
      <c r="H19" s="87">
        <f>H21</f>
        <v>0</v>
      </c>
      <c r="I19" s="87">
        <f>SUM(F19:H19)</f>
        <v>550000</v>
      </c>
      <c r="J19" s="87">
        <f>J21</f>
        <v>0</v>
      </c>
      <c r="K19" s="87">
        <f>K21</f>
        <v>0</v>
      </c>
      <c r="L19" s="87">
        <f>L21</f>
        <v>0</v>
      </c>
      <c r="M19" s="87">
        <f>SUM(J19:L19)</f>
        <v>0</v>
      </c>
      <c r="N19" s="86">
        <f>M19+I19+E19</f>
        <v>10996000</v>
      </c>
    </row>
    <row r="20" spans="1:14" ht="12.75">
      <c r="A20" s="21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6">
        <f>M20+I20+E20</f>
        <v>0</v>
      </c>
    </row>
    <row r="21" spans="1:14" ht="12.75">
      <c r="A21" s="39" t="s">
        <v>146</v>
      </c>
      <c r="B21" s="87">
        <v>10446000</v>
      </c>
      <c r="C21" s="87">
        <v>0</v>
      </c>
      <c r="D21" s="87">
        <v>0</v>
      </c>
      <c r="E21" s="87">
        <f>B21+C21+D21</f>
        <v>10446000</v>
      </c>
      <c r="F21" s="87">
        <v>550000</v>
      </c>
      <c r="G21" s="87">
        <v>0</v>
      </c>
      <c r="H21" s="87">
        <v>0</v>
      </c>
      <c r="I21" s="87">
        <f>SUM(F21:H21)</f>
        <v>550000</v>
      </c>
      <c r="J21" s="87">
        <v>0</v>
      </c>
      <c r="K21" s="87">
        <v>0</v>
      </c>
      <c r="L21" s="87">
        <v>0</v>
      </c>
      <c r="M21" s="87">
        <f>SUM(J21:L21)</f>
        <v>0</v>
      </c>
      <c r="N21" s="86">
        <f>M21+I21+E21</f>
        <v>10996000</v>
      </c>
    </row>
    <row r="22" spans="1:14" ht="12.75">
      <c r="A22" s="3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6"/>
    </row>
    <row r="23" spans="1:14" ht="12.75">
      <c r="A23" s="21"/>
      <c r="B23" s="87"/>
      <c r="C23" s="87"/>
      <c r="D23" s="87"/>
      <c r="E23" s="87">
        <f>B23+C23+D23</f>
        <v>0</v>
      </c>
      <c r="F23" s="87"/>
      <c r="G23" s="87"/>
      <c r="H23" s="87"/>
      <c r="I23" s="87"/>
      <c r="J23" s="87"/>
      <c r="K23" s="87"/>
      <c r="L23" s="87"/>
      <c r="M23" s="87"/>
      <c r="N23" s="86">
        <f>M23+I23+E23</f>
        <v>0</v>
      </c>
    </row>
    <row r="24" spans="1:14" ht="12.75">
      <c r="A24" s="20" t="s">
        <v>13</v>
      </c>
      <c r="B24" s="87">
        <f>B26</f>
        <v>1522000</v>
      </c>
      <c r="C24" s="87">
        <f>+C26</f>
        <v>0</v>
      </c>
      <c r="D24" s="87">
        <f>+D26</f>
        <v>0</v>
      </c>
      <c r="E24" s="87">
        <f>B24+C24+D24</f>
        <v>1522000</v>
      </c>
      <c r="F24" s="87">
        <f>+F26</f>
        <v>0</v>
      </c>
      <c r="G24" s="87">
        <f>+G26</f>
        <v>0</v>
      </c>
      <c r="H24" s="87">
        <f>+H26</f>
        <v>0</v>
      </c>
      <c r="I24" s="87">
        <f>SUM(F24:H24)</f>
        <v>0</v>
      </c>
      <c r="J24" s="87">
        <f>+J26</f>
        <v>0</v>
      </c>
      <c r="K24" s="87">
        <f>+K26</f>
        <v>0</v>
      </c>
      <c r="L24" s="87">
        <f>+L26</f>
        <v>0</v>
      </c>
      <c r="M24" s="87">
        <f>SUM(J24:L24)</f>
        <v>0</v>
      </c>
      <c r="N24" s="86">
        <f>M24+I24+E24</f>
        <v>1522000</v>
      </c>
    </row>
    <row r="25" spans="1:14" ht="12.75">
      <c r="A25" s="21"/>
      <c r="B25" s="87"/>
      <c r="C25" s="87"/>
      <c r="D25" s="87"/>
      <c r="E25" s="87">
        <f>B25+C25+D25</f>
        <v>0</v>
      </c>
      <c r="F25" s="87"/>
      <c r="G25" s="87"/>
      <c r="H25" s="87"/>
      <c r="I25" s="87"/>
      <c r="J25" s="87"/>
      <c r="K25" s="87"/>
      <c r="L25" s="87"/>
      <c r="M25" s="87"/>
      <c r="N25" s="86">
        <f>M25+I25+E25</f>
        <v>0</v>
      </c>
    </row>
    <row r="26" spans="1:14" ht="12.75">
      <c r="A26" s="20" t="s">
        <v>147</v>
      </c>
      <c r="B26" s="87">
        <v>1522000</v>
      </c>
      <c r="C26" s="87"/>
      <c r="D26" s="87"/>
      <c r="E26" s="87">
        <f>B26+C26+D26</f>
        <v>1522000</v>
      </c>
      <c r="F26" s="87"/>
      <c r="G26" s="87"/>
      <c r="H26" s="87"/>
      <c r="I26" s="87">
        <f>SUM(F26:H26)</f>
        <v>0</v>
      </c>
      <c r="J26" s="87"/>
      <c r="K26" s="87"/>
      <c r="L26" s="87"/>
      <c r="M26" s="87">
        <f>SUM(J26:L26)</f>
        <v>0</v>
      </c>
      <c r="N26" s="86">
        <f>M26+I26+E26</f>
        <v>1522000</v>
      </c>
    </row>
    <row r="27" spans="1:14" ht="12.75">
      <c r="A27" s="20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6"/>
    </row>
    <row r="28" spans="1:14" ht="12.75">
      <c r="A28" s="21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6">
        <f aca="true" t="shared" si="0" ref="N28:N33">M28+I28+E28</f>
        <v>0</v>
      </c>
    </row>
    <row r="29" spans="1:14" ht="12.75">
      <c r="A29" s="20" t="s">
        <v>148</v>
      </c>
      <c r="B29" s="87">
        <f>B31+B33</f>
        <v>313635000</v>
      </c>
      <c r="C29" s="87">
        <f>C31+C33</f>
        <v>0</v>
      </c>
      <c r="D29" s="87">
        <f>D31+D33</f>
        <v>0</v>
      </c>
      <c r="E29" s="87">
        <f>B29+C29+D29</f>
        <v>313635000</v>
      </c>
      <c r="F29" s="115">
        <f>+F31+F33</f>
        <v>8218000</v>
      </c>
      <c r="G29" s="87">
        <f>G31+G33</f>
        <v>0</v>
      </c>
      <c r="H29" s="87">
        <f>H31+H33</f>
        <v>0</v>
      </c>
      <c r="I29" s="87">
        <f>SUM(F29:H29)</f>
        <v>8218000</v>
      </c>
      <c r="J29" s="87">
        <f>J31+J33</f>
        <v>32000</v>
      </c>
      <c r="K29" s="87">
        <f>K31+K33</f>
        <v>0</v>
      </c>
      <c r="L29" s="87">
        <f>L31+L33</f>
        <v>0</v>
      </c>
      <c r="M29" s="87">
        <f>SUM(J29:L29)</f>
        <v>32000</v>
      </c>
      <c r="N29" s="86">
        <f t="shared" si="0"/>
        <v>321885000</v>
      </c>
    </row>
    <row r="30" spans="1:14" ht="12.75">
      <c r="A30" s="21"/>
      <c r="B30" s="87"/>
      <c r="C30" s="87"/>
      <c r="D30" s="87"/>
      <c r="E30" s="87">
        <f>B30+C30+D30</f>
        <v>0</v>
      </c>
      <c r="F30" s="87"/>
      <c r="G30" s="87"/>
      <c r="H30" s="87"/>
      <c r="I30" s="87"/>
      <c r="J30" s="87"/>
      <c r="K30" s="87"/>
      <c r="L30" s="87"/>
      <c r="M30" s="87"/>
      <c r="N30" s="86">
        <f t="shared" si="0"/>
        <v>0</v>
      </c>
    </row>
    <row r="31" spans="1:14" ht="12.75">
      <c r="A31" s="39" t="s">
        <v>149</v>
      </c>
      <c r="B31" s="87">
        <v>263452000</v>
      </c>
      <c r="C31" s="87">
        <v>0</v>
      </c>
      <c r="D31" s="87">
        <v>0</v>
      </c>
      <c r="E31" s="87">
        <f>B31+C31+D31</f>
        <v>263452000</v>
      </c>
      <c r="F31" s="87">
        <v>6643000</v>
      </c>
      <c r="G31" s="87"/>
      <c r="H31" s="87">
        <v>0</v>
      </c>
      <c r="I31" s="87">
        <f>SUM(F31:H31)</f>
        <v>6643000</v>
      </c>
      <c r="J31" s="87"/>
      <c r="K31" s="87">
        <v>0</v>
      </c>
      <c r="L31" s="87">
        <v>0</v>
      </c>
      <c r="M31" s="87">
        <f>SUM(J31:L31)</f>
        <v>0</v>
      </c>
      <c r="N31" s="86">
        <f t="shared" si="0"/>
        <v>270095000</v>
      </c>
    </row>
    <row r="32" spans="1:14" ht="12.75">
      <c r="A32" s="21"/>
      <c r="B32" s="87"/>
      <c r="C32" s="87"/>
      <c r="D32" s="87"/>
      <c r="E32" s="87">
        <f>B32+C32+D32</f>
        <v>0</v>
      </c>
      <c r="F32" s="87"/>
      <c r="G32" s="87"/>
      <c r="H32" s="87"/>
      <c r="I32" s="87"/>
      <c r="J32" s="87"/>
      <c r="K32" s="87"/>
      <c r="L32" s="87"/>
      <c r="M32" s="87"/>
      <c r="N32" s="86">
        <f t="shared" si="0"/>
        <v>0</v>
      </c>
    </row>
    <row r="33" spans="1:14" ht="12.75">
      <c r="A33" s="39" t="s">
        <v>150</v>
      </c>
      <c r="B33" s="87">
        <v>50183000</v>
      </c>
      <c r="C33" s="87">
        <v>0</v>
      </c>
      <c r="D33" s="87">
        <v>0</v>
      </c>
      <c r="E33" s="87">
        <f>B33+C33+D33</f>
        <v>50183000</v>
      </c>
      <c r="F33" s="87">
        <v>1575000</v>
      </c>
      <c r="G33" s="87"/>
      <c r="H33" s="87">
        <v>0</v>
      </c>
      <c r="I33" s="87">
        <f>SUM(F33:H33)</f>
        <v>1575000</v>
      </c>
      <c r="J33" s="87">
        <v>32000</v>
      </c>
      <c r="K33" s="87">
        <v>0</v>
      </c>
      <c r="L33" s="87">
        <v>0</v>
      </c>
      <c r="M33" s="87">
        <f>SUM(J33:L33)</f>
        <v>32000</v>
      </c>
      <c r="N33" s="86">
        <f t="shared" si="0"/>
        <v>51790000</v>
      </c>
    </row>
    <row r="34" spans="1:14" ht="12.75">
      <c r="A34" s="3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6"/>
    </row>
    <row r="35" spans="1:14" ht="12.75">
      <c r="A35" s="21"/>
      <c r="B35" s="87"/>
      <c r="C35" s="87"/>
      <c r="D35" s="87"/>
      <c r="E35" s="87">
        <f>B35+C35+D35</f>
        <v>0</v>
      </c>
      <c r="F35" s="87"/>
      <c r="G35" s="87"/>
      <c r="H35" s="87"/>
      <c r="I35" s="87"/>
      <c r="J35" s="87"/>
      <c r="K35" s="87"/>
      <c r="L35" s="87"/>
      <c r="M35" s="87"/>
      <c r="N35" s="86">
        <f>M35+I35+E35</f>
        <v>0</v>
      </c>
    </row>
    <row r="36" spans="1:14" ht="12.75">
      <c r="A36" s="20" t="s">
        <v>19</v>
      </c>
      <c r="B36" s="87">
        <f>B38</f>
        <v>11992000</v>
      </c>
      <c r="C36" s="87">
        <f>C38</f>
        <v>0</v>
      </c>
      <c r="D36" s="116">
        <f>D38</f>
        <v>0</v>
      </c>
      <c r="E36" s="87">
        <f>B36+C36+D36</f>
        <v>11992000</v>
      </c>
      <c r="F36" s="116">
        <f aca="true" t="shared" si="1" ref="F36:M36">F38</f>
        <v>0</v>
      </c>
      <c r="G36" s="116">
        <f t="shared" si="1"/>
        <v>0</v>
      </c>
      <c r="H36" s="116">
        <f t="shared" si="1"/>
        <v>0</v>
      </c>
      <c r="I36" s="116">
        <f t="shared" si="1"/>
        <v>0</v>
      </c>
      <c r="J36" s="116">
        <f t="shared" si="1"/>
        <v>0</v>
      </c>
      <c r="K36" s="116">
        <f t="shared" si="1"/>
        <v>0</v>
      </c>
      <c r="L36" s="116">
        <f t="shared" si="1"/>
        <v>0</v>
      </c>
      <c r="M36" s="116">
        <f t="shared" si="1"/>
        <v>0</v>
      </c>
      <c r="N36" s="86">
        <f>M36+I36+E36</f>
        <v>11992000</v>
      </c>
    </row>
    <row r="37" spans="1:14" ht="12.75">
      <c r="A37" s="2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6"/>
    </row>
    <row r="38" spans="1:14" ht="12.75">
      <c r="A38" s="20" t="s">
        <v>151</v>
      </c>
      <c r="B38" s="87">
        <v>11992000</v>
      </c>
      <c r="C38" s="87"/>
      <c r="D38" s="87"/>
      <c r="E38" s="87">
        <f>B38+C38+D38</f>
        <v>11992000</v>
      </c>
      <c r="F38" s="87"/>
      <c r="G38" s="87"/>
      <c r="H38" s="87"/>
      <c r="I38" s="87"/>
      <c r="J38" s="87"/>
      <c r="K38" s="87"/>
      <c r="L38" s="87"/>
      <c r="M38" s="87"/>
      <c r="N38" s="86">
        <f>M38+I38+E38</f>
        <v>11992000</v>
      </c>
    </row>
    <row r="39" spans="1:14" ht="12.75">
      <c r="A39" s="2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6"/>
    </row>
    <row r="40" spans="1:14" ht="12.75">
      <c r="A40" s="2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6"/>
    </row>
    <row r="41" spans="1:14" ht="12.75">
      <c r="A41" s="39" t="s">
        <v>152</v>
      </c>
      <c r="B41" s="87">
        <f aca="true" t="shared" si="2" ref="B41:M41">B43+B45</f>
        <v>22345000</v>
      </c>
      <c r="C41" s="87">
        <f t="shared" si="2"/>
        <v>0</v>
      </c>
      <c r="D41" s="87">
        <f t="shared" si="2"/>
        <v>0</v>
      </c>
      <c r="E41" s="87">
        <f t="shared" si="2"/>
        <v>22345000</v>
      </c>
      <c r="F41" s="87">
        <f t="shared" si="2"/>
        <v>507784340</v>
      </c>
      <c r="G41" s="87">
        <f t="shared" si="2"/>
        <v>0</v>
      </c>
      <c r="H41" s="87">
        <f t="shared" si="2"/>
        <v>0</v>
      </c>
      <c r="I41" s="87">
        <f t="shared" si="2"/>
        <v>507784340</v>
      </c>
      <c r="J41" s="87">
        <f t="shared" si="2"/>
        <v>9820000</v>
      </c>
      <c r="K41" s="87">
        <f t="shared" si="2"/>
        <v>0</v>
      </c>
      <c r="L41" s="87">
        <f t="shared" si="2"/>
        <v>0</v>
      </c>
      <c r="M41" s="87">
        <f t="shared" si="2"/>
        <v>9820000</v>
      </c>
      <c r="N41" s="86">
        <f>M41+I41+E41</f>
        <v>539949340</v>
      </c>
    </row>
    <row r="42" spans="1:14" s="117" customFormat="1" ht="12.75">
      <c r="A42" s="21"/>
      <c r="B42" s="87"/>
      <c r="C42" s="87"/>
      <c r="D42" s="87"/>
      <c r="E42" s="87">
        <f>B42+C42+D42</f>
        <v>0</v>
      </c>
      <c r="F42" s="87"/>
      <c r="G42" s="87"/>
      <c r="H42" s="87"/>
      <c r="I42" s="87"/>
      <c r="J42" s="87"/>
      <c r="K42" s="87"/>
      <c r="L42" s="87"/>
      <c r="M42" s="87"/>
      <c r="N42" s="86">
        <f>M42+I42+E42</f>
        <v>0</v>
      </c>
    </row>
    <row r="43" spans="1:14" s="117" customFormat="1" ht="12.75">
      <c r="A43" s="20" t="s">
        <v>153</v>
      </c>
      <c r="B43" s="87">
        <v>22345000</v>
      </c>
      <c r="C43" s="87"/>
      <c r="D43" s="87">
        <v>0</v>
      </c>
      <c r="E43" s="87">
        <f>B43+C43+D43</f>
        <v>22345000</v>
      </c>
      <c r="F43" s="118">
        <v>442995000</v>
      </c>
      <c r="G43" s="87"/>
      <c r="H43" s="87">
        <v>0</v>
      </c>
      <c r="I43" s="87">
        <f>SUM(F43:H43)</f>
        <v>442995000</v>
      </c>
      <c r="J43" s="87">
        <v>9820000</v>
      </c>
      <c r="K43" s="87"/>
      <c r="L43" s="87">
        <v>0</v>
      </c>
      <c r="M43" s="87">
        <f>SUM(J43:L43)</f>
        <v>9820000</v>
      </c>
      <c r="N43" s="86">
        <f>M43+I43+E43</f>
        <v>475160000</v>
      </c>
    </row>
    <row r="44" spans="1:14" s="117" customFormat="1" ht="12.75">
      <c r="A44" s="21"/>
      <c r="B44" s="87"/>
      <c r="C44" s="87"/>
      <c r="D44" s="87"/>
      <c r="E44" s="87">
        <f>B44+C44+D44</f>
        <v>0</v>
      </c>
      <c r="F44" s="87"/>
      <c r="G44" s="87"/>
      <c r="H44" s="87"/>
      <c r="I44" s="87"/>
      <c r="J44" s="87"/>
      <c r="K44" s="87"/>
      <c r="L44" s="87"/>
      <c r="M44" s="87"/>
      <c r="N44" s="86">
        <f>M44+I44+E44</f>
        <v>0</v>
      </c>
    </row>
    <row r="45" spans="1:14" s="117" customFormat="1" ht="12.75">
      <c r="A45" s="39" t="s">
        <v>154</v>
      </c>
      <c r="B45" s="87">
        <v>0</v>
      </c>
      <c r="C45" s="87">
        <v>0</v>
      </c>
      <c r="D45" s="87">
        <v>0</v>
      </c>
      <c r="E45" s="87">
        <f>B45+C45+D45</f>
        <v>0</v>
      </c>
      <c r="F45" s="87">
        <v>64789340</v>
      </c>
      <c r="G45" s="87"/>
      <c r="H45" s="87">
        <v>0</v>
      </c>
      <c r="I45" s="87">
        <f>SUM(F45:H45)</f>
        <v>64789340</v>
      </c>
      <c r="J45" s="87"/>
      <c r="K45" s="87"/>
      <c r="L45" s="87">
        <v>0</v>
      </c>
      <c r="M45" s="87">
        <f>SUM(J45:L45)</f>
        <v>0</v>
      </c>
      <c r="N45" s="86">
        <f>M45+I45+E45</f>
        <v>64789340</v>
      </c>
    </row>
    <row r="46" spans="1:14" s="117" customFormat="1" ht="12.75">
      <c r="A46" s="3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6"/>
    </row>
    <row r="47" spans="1:14" s="117" customFormat="1" ht="12.75">
      <c r="A47" s="4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6"/>
    </row>
    <row r="48" spans="1:14" s="117" customFormat="1" ht="12.75">
      <c r="A48" s="39" t="s">
        <v>155</v>
      </c>
      <c r="B48" s="87">
        <f aca="true" t="shared" si="3" ref="B48:N48">B50+B52</f>
        <v>9850000</v>
      </c>
      <c r="C48" s="87">
        <f t="shared" si="3"/>
        <v>0</v>
      </c>
      <c r="D48" s="87">
        <f t="shared" si="3"/>
        <v>0</v>
      </c>
      <c r="E48" s="87">
        <f t="shared" si="3"/>
        <v>9850000</v>
      </c>
      <c r="F48" s="87">
        <f t="shared" si="3"/>
        <v>0</v>
      </c>
      <c r="G48" s="87">
        <f t="shared" si="3"/>
        <v>0</v>
      </c>
      <c r="H48" s="87">
        <f t="shared" si="3"/>
        <v>0</v>
      </c>
      <c r="I48" s="87">
        <f t="shared" si="3"/>
        <v>0</v>
      </c>
      <c r="J48" s="87">
        <f t="shared" si="3"/>
        <v>0</v>
      </c>
      <c r="K48" s="87">
        <f t="shared" si="3"/>
        <v>0</v>
      </c>
      <c r="L48" s="87">
        <f t="shared" si="3"/>
        <v>0</v>
      </c>
      <c r="M48" s="87">
        <f t="shared" si="3"/>
        <v>0</v>
      </c>
      <c r="N48" s="86">
        <f t="shared" si="3"/>
        <v>9850000</v>
      </c>
    </row>
    <row r="49" spans="1:14" s="117" customFormat="1" ht="12.75">
      <c r="A49" s="39"/>
      <c r="B49" s="11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6"/>
    </row>
    <row r="50" spans="1:14" s="117" customFormat="1" ht="12.75">
      <c r="A50" s="20" t="s">
        <v>156</v>
      </c>
      <c r="B50" s="87"/>
      <c r="C50" s="87"/>
      <c r="D50" s="87"/>
      <c r="E50" s="87">
        <f>B50+C50+D50</f>
        <v>0</v>
      </c>
      <c r="F50" s="87"/>
      <c r="G50" s="87"/>
      <c r="H50" s="87"/>
      <c r="I50" s="87"/>
      <c r="J50" s="87"/>
      <c r="K50" s="87"/>
      <c r="L50" s="87"/>
      <c r="M50" s="87"/>
      <c r="N50" s="86">
        <f>M50+I50+E50</f>
        <v>0</v>
      </c>
    </row>
    <row r="51" spans="1:14" s="117" customFormat="1" ht="12.75">
      <c r="A51" s="21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6"/>
    </row>
    <row r="52" spans="1:14" s="117" customFormat="1" ht="12.75">
      <c r="A52" s="20" t="s">
        <v>157</v>
      </c>
      <c r="B52" s="87">
        <v>9850000</v>
      </c>
      <c r="C52" s="87"/>
      <c r="D52" s="87"/>
      <c r="E52" s="87">
        <f>B52+C52+D52</f>
        <v>9850000</v>
      </c>
      <c r="F52" s="87"/>
      <c r="G52" s="87"/>
      <c r="H52" s="87"/>
      <c r="I52" s="87">
        <f>SUM(F52:H52)</f>
        <v>0</v>
      </c>
      <c r="J52" s="87"/>
      <c r="K52" s="87"/>
      <c r="L52" s="87"/>
      <c r="M52" s="87"/>
      <c r="N52" s="86">
        <f>M52+I52+E52</f>
        <v>9850000</v>
      </c>
    </row>
    <row r="53" spans="1:14" s="117" customFormat="1" ht="12.75">
      <c r="A53" s="21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6">
        <f>M53+I53+E53</f>
        <v>0</v>
      </c>
    </row>
    <row r="54" spans="1:14" s="117" customFormat="1" ht="12.75">
      <c r="A54" s="22" t="s">
        <v>6</v>
      </c>
      <c r="B54" s="87">
        <f>SUM(B14+B19+B24+B29+B41+B48+B36)</f>
        <v>375248000</v>
      </c>
      <c r="C54" s="87">
        <f>SUM(C14+C19+C24+C29+C41+C48+C36)</f>
        <v>0</v>
      </c>
      <c r="D54" s="116">
        <f>SUM(D14+D19+D24+D29+D41+D48+D36)</f>
        <v>0</v>
      </c>
      <c r="E54" s="116">
        <f>SUM(E14+E19+E24+E29+E41+E48+E36)</f>
        <v>375248000</v>
      </c>
      <c r="F54" s="116">
        <f>SUM(F14+F19+F24+F29+F41+F48+F36)</f>
        <v>516752340</v>
      </c>
      <c r="G54" s="87">
        <f aca="true" t="shared" si="4" ref="G54:M54">SUM(G14+G19+G24+G29+G41+G48)</f>
        <v>0</v>
      </c>
      <c r="H54" s="87">
        <f t="shared" si="4"/>
        <v>0</v>
      </c>
      <c r="I54" s="87">
        <f t="shared" si="4"/>
        <v>516752340</v>
      </c>
      <c r="J54" s="87">
        <f t="shared" si="4"/>
        <v>9852000</v>
      </c>
      <c r="K54" s="87">
        <f t="shared" si="4"/>
        <v>0</v>
      </c>
      <c r="L54" s="116">
        <f t="shared" si="4"/>
        <v>0</v>
      </c>
      <c r="M54" s="116">
        <f t="shared" si="4"/>
        <v>9852000</v>
      </c>
      <c r="N54" s="86">
        <f>SUM(N14+N19+N24+N29+N41+N48+N36)</f>
        <v>901852340</v>
      </c>
    </row>
    <row r="55" spans="1:14" s="117" customFormat="1" ht="12.75">
      <c r="A55" s="21"/>
      <c r="B55" s="87"/>
      <c r="C55" s="87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86">
        <f>M55+I55+E55</f>
        <v>0</v>
      </c>
    </row>
    <row r="56" spans="1:14" s="117" customFormat="1" ht="12.75">
      <c r="A56" s="2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90"/>
    </row>
    <row r="57" spans="1:14" s="117" customFormat="1" ht="12.75">
      <c r="A57" s="1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67"/>
    </row>
    <row r="58" spans="1:14" s="117" customFormat="1" ht="12.75">
      <c r="A58" s="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14" ht="12.7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2:14" ht="12.7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2:14" ht="12.7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 ht="12.7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2:14" ht="12.7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 ht="12.7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 ht="12.7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 ht="12.7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 ht="12.7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 ht="12.7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 ht="12.7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 ht="12.7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 ht="12.7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 ht="12.7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 ht="12.7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 ht="12.7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 ht="12.7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 ht="12.7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 ht="12.7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 ht="12.7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 ht="12.7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 ht="12.7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 ht="12.7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 ht="12.7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 ht="12.7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</sheetData>
  <mergeCells count="5">
    <mergeCell ref="A7:N7"/>
    <mergeCell ref="A8:N8"/>
    <mergeCell ref="B11:E11"/>
    <mergeCell ref="F11:I11"/>
    <mergeCell ref="J11:M11"/>
  </mergeCells>
  <printOptions/>
  <pageMargins left="0.23611111111111113" right="2.0472222222222225" top="1.35" bottom="0.9840277777777778" header="0.5118055555555556" footer="0.5118055555555556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0"/>
  <sheetViews>
    <sheetView showGridLines="0" showZeros="0" zoomScale="60" zoomScaleNormal="60" workbookViewId="0" topLeftCell="A1">
      <selection activeCell="B15" sqref="A1:IV16384"/>
    </sheetView>
  </sheetViews>
  <sheetFormatPr defaultColWidth="11.421875" defaultRowHeight="12.75"/>
  <cols>
    <col min="1" max="1" width="49.8515625" style="2" customWidth="1"/>
    <col min="2" max="2" width="12.140625" style="2" customWidth="1"/>
    <col min="3" max="3" width="11.7109375" style="2" customWidth="1"/>
    <col min="4" max="4" width="11.57421875" style="2" customWidth="1"/>
    <col min="5" max="5" width="12.00390625" style="2" customWidth="1"/>
    <col min="6" max="6" width="10.57421875" style="2" customWidth="1"/>
    <col min="7" max="7" width="11.140625" style="2" customWidth="1"/>
    <col min="8" max="8" width="11.57421875" style="2" customWidth="1"/>
    <col min="9" max="9" width="9.7109375" style="2" customWidth="1"/>
    <col min="10" max="10" width="10.28125" style="2" customWidth="1"/>
    <col min="11" max="11" width="11.57421875" style="2" customWidth="1"/>
    <col min="12" max="12" width="10.57421875" style="2" customWidth="1"/>
    <col min="13" max="13" width="9.7109375" style="2" customWidth="1"/>
    <col min="14" max="14" width="12.421875" style="2" customWidth="1"/>
    <col min="15" max="16384" width="11.421875" style="2" customWidth="1"/>
  </cols>
  <sheetData>
    <row r="3" ht="12.75">
      <c r="J3" s="2" t="s">
        <v>0</v>
      </c>
    </row>
    <row r="4" ht="12.75">
      <c r="J4" s="3" t="s">
        <v>158</v>
      </c>
    </row>
    <row r="5" ht="12.75">
      <c r="J5" s="4"/>
    </row>
    <row r="7" spans="1:14" ht="12.75">
      <c r="A7" s="407" t="s">
        <v>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</row>
    <row r="8" spans="1:14" ht="12.75">
      <c r="A8" s="407" t="s">
        <v>159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</row>
    <row r="10" spans="1:14" ht="22.5" customHeight="1">
      <c r="A10" s="112"/>
      <c r="B10" s="416" t="s">
        <v>160</v>
      </c>
      <c r="C10" s="416"/>
      <c r="D10" s="416"/>
      <c r="E10" s="416"/>
      <c r="F10" s="416" t="s">
        <v>161</v>
      </c>
      <c r="G10" s="416"/>
      <c r="H10" s="416"/>
      <c r="I10" s="416"/>
      <c r="J10" s="416" t="s">
        <v>162</v>
      </c>
      <c r="K10" s="416"/>
      <c r="L10" s="416"/>
      <c r="M10" s="416"/>
      <c r="N10" s="120"/>
    </row>
    <row r="11" spans="1:14" ht="12.75">
      <c r="A11" s="36" t="s">
        <v>4</v>
      </c>
      <c r="B11" s="6" t="s">
        <v>163</v>
      </c>
      <c r="C11" s="6" t="s">
        <v>164</v>
      </c>
      <c r="D11" s="6" t="s">
        <v>165</v>
      </c>
      <c r="E11" s="7" t="s">
        <v>6</v>
      </c>
      <c r="F11" s="34" t="s">
        <v>163</v>
      </c>
      <c r="G11" s="35" t="s">
        <v>164</v>
      </c>
      <c r="H11" s="6" t="s">
        <v>165</v>
      </c>
      <c r="I11" s="35" t="s">
        <v>6</v>
      </c>
      <c r="J11" s="34" t="s">
        <v>163</v>
      </c>
      <c r="K11" s="6" t="s">
        <v>164</v>
      </c>
      <c r="L11" s="35" t="s">
        <v>165</v>
      </c>
      <c r="M11" s="6" t="s">
        <v>6</v>
      </c>
      <c r="N11" s="34" t="s">
        <v>6</v>
      </c>
    </row>
    <row r="12" spans="1:14" ht="12.75">
      <c r="A12" s="42" t="s">
        <v>35</v>
      </c>
      <c r="B12" s="121" t="s">
        <v>166</v>
      </c>
      <c r="C12" s="8" t="s">
        <v>167</v>
      </c>
      <c r="D12" s="8" t="s">
        <v>168</v>
      </c>
      <c r="E12" s="9" t="s">
        <v>35</v>
      </c>
      <c r="F12" s="8" t="s">
        <v>166</v>
      </c>
      <c r="G12" s="9" t="s">
        <v>167</v>
      </c>
      <c r="H12" s="8" t="s">
        <v>168</v>
      </c>
      <c r="I12" s="9" t="s">
        <v>35</v>
      </c>
      <c r="J12" s="8" t="s">
        <v>166</v>
      </c>
      <c r="K12" s="8" t="s">
        <v>167</v>
      </c>
      <c r="L12" s="9" t="s">
        <v>168</v>
      </c>
      <c r="M12" s="8" t="s">
        <v>35</v>
      </c>
      <c r="N12" s="8" t="s">
        <v>63</v>
      </c>
    </row>
    <row r="13" spans="1:14" ht="27" customHeight="1">
      <c r="A13" s="99" t="s">
        <v>15</v>
      </c>
      <c r="B13" s="87">
        <f aca="true" t="shared" si="0" ref="B13:M13">B15+B27</f>
        <v>244691000</v>
      </c>
      <c r="C13" s="87">
        <f t="shared" si="0"/>
        <v>0</v>
      </c>
      <c r="D13" s="87">
        <f t="shared" si="0"/>
        <v>0</v>
      </c>
      <c r="E13" s="87">
        <f t="shared" si="0"/>
        <v>244691000</v>
      </c>
      <c r="F13" s="87">
        <f t="shared" si="0"/>
        <v>0</v>
      </c>
      <c r="G13" s="87">
        <f t="shared" si="0"/>
        <v>0</v>
      </c>
      <c r="H13" s="87">
        <f t="shared" si="0"/>
        <v>0</v>
      </c>
      <c r="I13" s="87">
        <f t="shared" si="0"/>
        <v>0</v>
      </c>
      <c r="J13" s="87">
        <f t="shared" si="0"/>
        <v>32000</v>
      </c>
      <c r="K13" s="87">
        <f t="shared" si="0"/>
        <v>0</v>
      </c>
      <c r="L13" s="87">
        <f t="shared" si="0"/>
        <v>0</v>
      </c>
      <c r="M13" s="122">
        <f t="shared" si="0"/>
        <v>32000</v>
      </c>
      <c r="N13" s="73">
        <f>+I13+E13+M13</f>
        <v>244723000</v>
      </c>
    </row>
    <row r="14" spans="1:14" ht="19.5" customHeight="1">
      <c r="A14" s="20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6"/>
      <c r="N14" s="86"/>
    </row>
    <row r="15" spans="1:14" ht="21" customHeight="1">
      <c r="A15" s="20" t="s">
        <v>169</v>
      </c>
      <c r="B15" s="87">
        <f>+B16+B17+B18+B19+B20+B21+B22+B23+B24+B25</f>
        <v>244688000</v>
      </c>
      <c r="C15" s="87">
        <f>+C16+C17+C18+C19+C20+C21+C22+C23+C24+C25</f>
        <v>0</v>
      </c>
      <c r="D15" s="87">
        <f>+D16+D17+D18+D19+D20+D21+D22+D23+D24+D25</f>
        <v>0</v>
      </c>
      <c r="E15" s="87">
        <f>+E16+E17+E18+E19+E20+E21+E22+E23+E24+E25</f>
        <v>244688000</v>
      </c>
      <c r="F15" s="87"/>
      <c r="G15" s="87"/>
      <c r="H15" s="87">
        <v>0</v>
      </c>
      <c r="I15" s="87">
        <f>F15+G15+H15</f>
        <v>0</v>
      </c>
      <c r="J15" s="87"/>
      <c r="K15" s="87"/>
      <c r="L15" s="87">
        <v>0</v>
      </c>
      <c r="M15" s="86">
        <f>J15+K15+L15</f>
        <v>0</v>
      </c>
      <c r="N15" s="86">
        <f aca="true" t="shared" si="1" ref="N15:N25">+I15+E15+M15</f>
        <v>244688000</v>
      </c>
    </row>
    <row r="16" spans="1:14" ht="21" customHeight="1">
      <c r="A16" s="21" t="s">
        <v>170</v>
      </c>
      <c r="B16" s="87">
        <v>30401000</v>
      </c>
      <c r="C16" s="87"/>
      <c r="D16" s="87"/>
      <c r="E16" s="87">
        <f aca="true" t="shared" si="2" ref="E16:E25">SUM(B16:D16)</f>
        <v>30401000</v>
      </c>
      <c r="F16" s="87"/>
      <c r="G16" s="87"/>
      <c r="H16" s="87"/>
      <c r="I16" s="87">
        <f>F16+G16+H16</f>
        <v>0</v>
      </c>
      <c r="J16" s="87"/>
      <c r="K16" s="87"/>
      <c r="L16" s="87"/>
      <c r="M16" s="86">
        <f>J16+K16+L16</f>
        <v>0</v>
      </c>
      <c r="N16" s="86">
        <f t="shared" si="1"/>
        <v>30401000</v>
      </c>
    </row>
    <row r="17" spans="1:14" ht="21" customHeight="1">
      <c r="A17" s="21" t="s">
        <v>171</v>
      </c>
      <c r="B17" s="87">
        <v>38001000</v>
      </c>
      <c r="C17" s="87"/>
      <c r="D17" s="87"/>
      <c r="E17" s="87">
        <f t="shared" si="2"/>
        <v>38001000</v>
      </c>
      <c r="F17" s="87"/>
      <c r="G17" s="87"/>
      <c r="H17" s="87"/>
      <c r="I17" s="87">
        <f>F17+G17+H17</f>
        <v>0</v>
      </c>
      <c r="J17" s="87"/>
      <c r="K17" s="87"/>
      <c r="L17" s="87"/>
      <c r="M17" s="86">
        <f>J17+K17+L17</f>
        <v>0</v>
      </c>
      <c r="N17" s="86">
        <f t="shared" si="1"/>
        <v>38001000</v>
      </c>
    </row>
    <row r="18" spans="1:14" ht="21" customHeight="1">
      <c r="A18" s="21" t="s">
        <v>172</v>
      </c>
      <c r="B18" s="123">
        <v>1950000</v>
      </c>
      <c r="C18" s="87"/>
      <c r="D18" s="87"/>
      <c r="E18" s="87">
        <f t="shared" si="2"/>
        <v>1950000</v>
      </c>
      <c r="F18" s="87"/>
      <c r="G18" s="87"/>
      <c r="H18" s="87"/>
      <c r="I18" s="87">
        <f>F18+G18+H18</f>
        <v>0</v>
      </c>
      <c r="J18" s="87"/>
      <c r="K18" s="87"/>
      <c r="L18" s="87"/>
      <c r="M18" s="86">
        <f>J18+K18+L18</f>
        <v>0</v>
      </c>
      <c r="N18" s="86">
        <f t="shared" si="1"/>
        <v>1950000</v>
      </c>
    </row>
    <row r="19" spans="1:14" ht="21" customHeight="1">
      <c r="A19" s="21" t="s">
        <v>173</v>
      </c>
      <c r="B19" s="87">
        <v>9263000</v>
      </c>
      <c r="C19" s="87"/>
      <c r="D19" s="87"/>
      <c r="E19" s="87">
        <f t="shared" si="2"/>
        <v>9263000</v>
      </c>
      <c r="F19" s="87"/>
      <c r="G19" s="87"/>
      <c r="H19" s="87"/>
      <c r="I19" s="87"/>
      <c r="J19" s="87"/>
      <c r="K19" s="87"/>
      <c r="L19" s="87"/>
      <c r="M19" s="86"/>
      <c r="N19" s="86">
        <f t="shared" si="1"/>
        <v>9263000</v>
      </c>
    </row>
    <row r="20" spans="1:14" ht="21" customHeight="1">
      <c r="A20" s="21" t="s">
        <v>174</v>
      </c>
      <c r="B20" s="87">
        <v>7410000</v>
      </c>
      <c r="C20" s="87"/>
      <c r="D20" s="87"/>
      <c r="E20" s="87">
        <f t="shared" si="2"/>
        <v>7410000</v>
      </c>
      <c r="F20" s="87"/>
      <c r="G20" s="87"/>
      <c r="H20" s="87"/>
      <c r="I20" s="87"/>
      <c r="J20" s="87"/>
      <c r="K20" s="87"/>
      <c r="L20" s="87"/>
      <c r="M20" s="86"/>
      <c r="N20" s="86">
        <f t="shared" si="1"/>
        <v>7410000</v>
      </c>
    </row>
    <row r="21" spans="1:14" ht="21" customHeight="1">
      <c r="A21" s="21" t="s">
        <v>175</v>
      </c>
      <c r="B21" s="87">
        <v>7410000</v>
      </c>
      <c r="C21" s="87"/>
      <c r="D21" s="87"/>
      <c r="E21" s="87">
        <f t="shared" si="2"/>
        <v>7410000</v>
      </c>
      <c r="F21" s="87"/>
      <c r="G21" s="87"/>
      <c r="H21" s="87"/>
      <c r="I21" s="87"/>
      <c r="J21" s="87"/>
      <c r="K21" s="87"/>
      <c r="L21" s="87"/>
      <c r="M21" s="86"/>
      <c r="N21" s="86">
        <f t="shared" si="1"/>
        <v>7410000</v>
      </c>
    </row>
    <row r="22" spans="1:14" ht="21" customHeight="1">
      <c r="A22" s="21" t="s">
        <v>176</v>
      </c>
      <c r="B22" s="87">
        <v>7410000</v>
      </c>
      <c r="C22" s="87"/>
      <c r="D22" s="87"/>
      <c r="E22" s="87">
        <f t="shared" si="2"/>
        <v>7410000</v>
      </c>
      <c r="F22" s="87"/>
      <c r="G22" s="87"/>
      <c r="H22" s="87"/>
      <c r="I22" s="87"/>
      <c r="J22" s="87"/>
      <c r="K22" s="87"/>
      <c r="L22" s="87"/>
      <c r="M22" s="86"/>
      <c r="N22" s="86">
        <f t="shared" si="1"/>
        <v>7410000</v>
      </c>
    </row>
    <row r="23" spans="1:14" ht="21" customHeight="1">
      <c r="A23" s="21" t="s">
        <v>177</v>
      </c>
      <c r="B23" s="87">
        <v>5558000</v>
      </c>
      <c r="C23" s="87"/>
      <c r="D23" s="87"/>
      <c r="E23" s="87">
        <f t="shared" si="2"/>
        <v>5558000</v>
      </c>
      <c r="F23" s="87"/>
      <c r="G23" s="87"/>
      <c r="H23" s="87"/>
      <c r="I23" s="87"/>
      <c r="J23" s="87"/>
      <c r="K23" s="87"/>
      <c r="L23" s="87"/>
      <c r="M23" s="86"/>
      <c r="N23" s="86">
        <f t="shared" si="1"/>
        <v>5558000</v>
      </c>
    </row>
    <row r="24" spans="1:14" ht="21" customHeight="1">
      <c r="A24" s="21" t="s">
        <v>178</v>
      </c>
      <c r="B24" s="87">
        <v>129685000</v>
      </c>
      <c r="C24" s="87"/>
      <c r="D24" s="87"/>
      <c r="E24" s="87">
        <f t="shared" si="2"/>
        <v>129685000</v>
      </c>
      <c r="F24" s="87"/>
      <c r="G24" s="87"/>
      <c r="H24" s="87"/>
      <c r="I24" s="87"/>
      <c r="J24" s="87"/>
      <c r="K24" s="87"/>
      <c r="L24" s="87"/>
      <c r="M24" s="86"/>
      <c r="N24" s="86">
        <f t="shared" si="1"/>
        <v>129685000</v>
      </c>
    </row>
    <row r="25" spans="1:14" ht="21" customHeight="1">
      <c r="A25" s="21" t="s">
        <v>179</v>
      </c>
      <c r="B25" s="87">
        <v>7600000</v>
      </c>
      <c r="C25" s="87"/>
      <c r="D25" s="87"/>
      <c r="E25" s="87">
        <f t="shared" si="2"/>
        <v>7600000</v>
      </c>
      <c r="F25" s="87"/>
      <c r="G25" s="87"/>
      <c r="H25" s="87"/>
      <c r="I25" s="87"/>
      <c r="J25" s="87"/>
      <c r="K25" s="87"/>
      <c r="L25" s="87"/>
      <c r="M25" s="86"/>
      <c r="N25" s="86">
        <f t="shared" si="1"/>
        <v>7600000</v>
      </c>
    </row>
    <row r="26" spans="1:14" ht="9" customHeight="1">
      <c r="A26" s="2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6"/>
      <c r="N26" s="86"/>
    </row>
    <row r="27" spans="1:14" ht="21" customHeight="1">
      <c r="A27" s="20" t="s">
        <v>17</v>
      </c>
      <c r="B27" s="87">
        <f>B28</f>
        <v>3000</v>
      </c>
      <c r="C27" s="87"/>
      <c r="D27" s="87"/>
      <c r="E27" s="87">
        <f>SUM(B27:D27)</f>
        <v>3000</v>
      </c>
      <c r="F27" s="87">
        <f>F28</f>
        <v>0</v>
      </c>
      <c r="G27" s="87"/>
      <c r="H27" s="87"/>
      <c r="I27" s="87">
        <f>SUM(F27:H27)</f>
        <v>0</v>
      </c>
      <c r="J27" s="87">
        <f>J28</f>
        <v>32000</v>
      </c>
      <c r="K27" s="87"/>
      <c r="L27" s="87"/>
      <c r="M27" s="122">
        <f>SUM(J27:L27)</f>
        <v>32000</v>
      </c>
      <c r="N27" s="124">
        <f aca="true" t="shared" si="3" ref="N27:N37">+I27+E27+M27</f>
        <v>35000</v>
      </c>
    </row>
    <row r="28" spans="1:14" ht="21" customHeight="1">
      <c r="A28" s="21" t="s">
        <v>180</v>
      </c>
      <c r="B28" s="87">
        <v>3000</v>
      </c>
      <c r="C28" s="87"/>
      <c r="D28" s="87"/>
      <c r="E28" s="87">
        <f>SUM(B28:D28)</f>
        <v>3000</v>
      </c>
      <c r="F28" s="87"/>
      <c r="G28" s="87"/>
      <c r="H28" s="87"/>
      <c r="I28" s="87">
        <f aca="true" t="shared" si="4" ref="I28:I35">F28+G28+H28</f>
        <v>0</v>
      </c>
      <c r="J28" s="87">
        <v>32000</v>
      </c>
      <c r="K28" s="87"/>
      <c r="L28" s="87"/>
      <c r="M28" s="67">
        <f aca="true" t="shared" si="5" ref="M28:M35">J28+K28+L28</f>
        <v>32000</v>
      </c>
      <c r="N28" s="124">
        <f t="shared" si="3"/>
        <v>35000</v>
      </c>
    </row>
    <row r="29" spans="1:14" ht="12.75" customHeight="1" hidden="1">
      <c r="A29" s="21" t="s">
        <v>181</v>
      </c>
      <c r="B29" s="87">
        <f>B30+B32</f>
        <v>0</v>
      </c>
      <c r="C29" s="87">
        <f>C30+C32+C34</f>
        <v>0</v>
      </c>
      <c r="D29" s="87">
        <f>D30+D32+D34</f>
        <v>0</v>
      </c>
      <c r="E29" s="87">
        <f>E30+E32+E34</f>
        <v>0</v>
      </c>
      <c r="F29" s="87"/>
      <c r="G29" s="87"/>
      <c r="H29" s="87">
        <f>H30+H32+H34</f>
        <v>0</v>
      </c>
      <c r="I29" s="87">
        <f t="shared" si="4"/>
        <v>0</v>
      </c>
      <c r="J29" s="87"/>
      <c r="K29" s="87"/>
      <c r="L29" s="87">
        <f>L30+L32+L34</f>
        <v>0</v>
      </c>
      <c r="M29" s="67">
        <f t="shared" si="5"/>
        <v>0</v>
      </c>
      <c r="N29" s="124">
        <f t="shared" si="3"/>
        <v>0</v>
      </c>
    </row>
    <row r="30" spans="1:14" ht="12.75" customHeight="1" hidden="1">
      <c r="A30" s="21" t="s">
        <v>23</v>
      </c>
      <c r="B30" s="87">
        <f>+B31</f>
        <v>0</v>
      </c>
      <c r="C30" s="87">
        <f>+C31</f>
        <v>0</v>
      </c>
      <c r="D30" s="87">
        <v>0</v>
      </c>
      <c r="E30" s="87">
        <f aca="true" t="shared" si="6" ref="E30:E36">SUM(B30:D30)</f>
        <v>0</v>
      </c>
      <c r="F30" s="87"/>
      <c r="G30" s="87"/>
      <c r="H30" s="87">
        <v>0</v>
      </c>
      <c r="I30" s="87">
        <f t="shared" si="4"/>
        <v>0</v>
      </c>
      <c r="J30" s="87"/>
      <c r="K30" s="87"/>
      <c r="L30" s="87">
        <v>0</v>
      </c>
      <c r="M30" s="67">
        <f t="shared" si="5"/>
        <v>0</v>
      </c>
      <c r="N30" s="124">
        <f t="shared" si="3"/>
        <v>0</v>
      </c>
    </row>
    <row r="31" spans="1:14" ht="12.75" customHeight="1" hidden="1">
      <c r="A31" s="21" t="s">
        <v>182</v>
      </c>
      <c r="B31" s="87"/>
      <c r="C31" s="87"/>
      <c r="D31" s="87"/>
      <c r="E31" s="87">
        <f t="shared" si="6"/>
        <v>0</v>
      </c>
      <c r="F31" s="87"/>
      <c r="G31" s="87"/>
      <c r="H31" s="87"/>
      <c r="I31" s="87">
        <f t="shared" si="4"/>
        <v>0</v>
      </c>
      <c r="J31" s="87"/>
      <c r="K31" s="87"/>
      <c r="L31" s="87"/>
      <c r="M31" s="67">
        <f t="shared" si="5"/>
        <v>0</v>
      </c>
      <c r="N31" s="124">
        <f t="shared" si="3"/>
        <v>0</v>
      </c>
    </row>
    <row r="32" spans="1:14" ht="12.75" customHeight="1" hidden="1">
      <c r="A32" s="21" t="s">
        <v>183</v>
      </c>
      <c r="B32" s="87">
        <v>0</v>
      </c>
      <c r="C32" s="87">
        <v>0</v>
      </c>
      <c r="D32" s="87">
        <v>0</v>
      </c>
      <c r="E32" s="87">
        <f t="shared" si="6"/>
        <v>0</v>
      </c>
      <c r="F32" s="87"/>
      <c r="G32" s="87"/>
      <c r="H32" s="87">
        <v>0</v>
      </c>
      <c r="I32" s="87">
        <f t="shared" si="4"/>
        <v>0</v>
      </c>
      <c r="J32" s="87"/>
      <c r="K32" s="87"/>
      <c r="L32" s="87">
        <v>0</v>
      </c>
      <c r="M32" s="67">
        <f t="shared" si="5"/>
        <v>0</v>
      </c>
      <c r="N32" s="124">
        <f t="shared" si="3"/>
        <v>0</v>
      </c>
    </row>
    <row r="33" spans="1:14" ht="12.75" customHeight="1" hidden="1">
      <c r="A33" s="21" t="s">
        <v>184</v>
      </c>
      <c r="B33" s="87"/>
      <c r="C33" s="87"/>
      <c r="D33" s="87"/>
      <c r="E33" s="87">
        <f t="shared" si="6"/>
        <v>0</v>
      </c>
      <c r="F33" s="87"/>
      <c r="G33" s="87"/>
      <c r="H33" s="87"/>
      <c r="I33" s="87">
        <f t="shared" si="4"/>
        <v>0</v>
      </c>
      <c r="J33" s="87"/>
      <c r="K33" s="87"/>
      <c r="L33" s="87"/>
      <c r="M33" s="67">
        <f t="shared" si="5"/>
        <v>0</v>
      </c>
      <c r="N33" s="124">
        <f t="shared" si="3"/>
        <v>0</v>
      </c>
    </row>
    <row r="34" spans="1:14" ht="12.75" customHeight="1" hidden="1">
      <c r="A34" s="21" t="s">
        <v>185</v>
      </c>
      <c r="B34" s="87">
        <v>0</v>
      </c>
      <c r="C34" s="87">
        <v>0</v>
      </c>
      <c r="D34" s="87">
        <v>0</v>
      </c>
      <c r="E34" s="87">
        <f t="shared" si="6"/>
        <v>0</v>
      </c>
      <c r="F34" s="87"/>
      <c r="G34" s="87"/>
      <c r="H34" s="87">
        <v>0</v>
      </c>
      <c r="I34" s="87">
        <f t="shared" si="4"/>
        <v>0</v>
      </c>
      <c r="J34" s="87"/>
      <c r="K34" s="87"/>
      <c r="L34" s="87">
        <v>0</v>
      </c>
      <c r="M34" s="67">
        <f t="shared" si="5"/>
        <v>0</v>
      </c>
      <c r="N34" s="124">
        <f t="shared" si="3"/>
        <v>0</v>
      </c>
    </row>
    <row r="35" spans="1:14" ht="12.75" customHeight="1" hidden="1">
      <c r="A35" s="21" t="s">
        <v>186</v>
      </c>
      <c r="B35" s="87"/>
      <c r="C35" s="87"/>
      <c r="D35" s="87"/>
      <c r="E35" s="87">
        <f t="shared" si="6"/>
        <v>0</v>
      </c>
      <c r="F35" s="87"/>
      <c r="G35" s="87"/>
      <c r="H35" s="87"/>
      <c r="I35" s="87">
        <f t="shared" si="4"/>
        <v>0</v>
      </c>
      <c r="J35" s="87"/>
      <c r="K35" s="87"/>
      <c r="L35" s="87"/>
      <c r="M35" s="67">
        <f t="shared" si="5"/>
        <v>0</v>
      </c>
      <c r="N35" s="124">
        <f t="shared" si="3"/>
        <v>0</v>
      </c>
    </row>
    <row r="36" spans="1:14" ht="12.75">
      <c r="A36" s="21"/>
      <c r="B36" s="87"/>
      <c r="C36" s="87"/>
      <c r="D36" s="87"/>
      <c r="E36" s="87">
        <f t="shared" si="6"/>
        <v>0</v>
      </c>
      <c r="F36" s="87"/>
      <c r="G36" s="87"/>
      <c r="H36" s="87"/>
      <c r="I36" s="115"/>
      <c r="J36" s="87"/>
      <c r="K36" s="87"/>
      <c r="L36" s="87"/>
      <c r="M36" s="66"/>
      <c r="N36" s="124">
        <f t="shared" si="3"/>
        <v>0</v>
      </c>
    </row>
    <row r="37" spans="1:14" ht="12.75">
      <c r="A37" s="22" t="s">
        <v>6</v>
      </c>
      <c r="B37" s="87">
        <f aca="true" t="shared" si="7" ref="B37:M37">B15+B27</f>
        <v>244691000</v>
      </c>
      <c r="C37" s="87">
        <f t="shared" si="7"/>
        <v>0</v>
      </c>
      <c r="D37" s="87">
        <f t="shared" si="7"/>
        <v>0</v>
      </c>
      <c r="E37" s="87">
        <f t="shared" si="7"/>
        <v>244691000</v>
      </c>
      <c r="F37" s="87">
        <f t="shared" si="7"/>
        <v>0</v>
      </c>
      <c r="G37" s="87">
        <f t="shared" si="7"/>
        <v>0</v>
      </c>
      <c r="H37" s="87">
        <f t="shared" si="7"/>
        <v>0</v>
      </c>
      <c r="I37" s="87">
        <f t="shared" si="7"/>
        <v>0</v>
      </c>
      <c r="J37" s="87">
        <f t="shared" si="7"/>
        <v>32000</v>
      </c>
      <c r="K37" s="87">
        <f t="shared" si="7"/>
        <v>0</v>
      </c>
      <c r="L37" s="87">
        <f t="shared" si="7"/>
        <v>0</v>
      </c>
      <c r="M37" s="87">
        <f t="shared" si="7"/>
        <v>32000</v>
      </c>
      <c r="N37" s="124">
        <f t="shared" si="3"/>
        <v>244723000</v>
      </c>
    </row>
    <row r="38" spans="1:14" ht="12.75">
      <c r="A38" s="12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66"/>
      <c r="N38" s="126"/>
    </row>
    <row r="39" spans="1:14" ht="12.75">
      <c r="A39" s="127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28"/>
      <c r="N39" s="129"/>
    </row>
    <row r="40" spans="2:12" ht="12.75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</row>
  </sheetData>
  <mergeCells count="5">
    <mergeCell ref="A7:N7"/>
    <mergeCell ref="A8:N8"/>
    <mergeCell ref="B10:E10"/>
    <mergeCell ref="F10:I10"/>
    <mergeCell ref="J10:M10"/>
  </mergeCells>
  <printOptions/>
  <pageMargins left="0.27569444444444446" right="2.0472222222222225" top="1.2597222222222222" bottom="0.9840277777777778" header="0.5118055555555556" footer="0.5118055555555556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showGridLines="0" showZeros="0" zoomScale="60" zoomScaleNormal="60" workbookViewId="0" topLeftCell="A1">
      <selection activeCell="E21" sqref="A1:IV16384"/>
    </sheetView>
  </sheetViews>
  <sheetFormatPr defaultColWidth="11.421875" defaultRowHeight="12.75"/>
  <cols>
    <col min="1" max="1" width="46.7109375" style="1" customWidth="1"/>
    <col min="2" max="2" width="16.7109375" style="2" customWidth="1"/>
    <col min="3" max="3" width="15.140625" style="2" customWidth="1"/>
    <col min="4" max="4" width="18.421875" style="2" customWidth="1"/>
    <col min="5" max="5" width="20.57421875" style="2" customWidth="1"/>
    <col min="6" max="16384" width="11.421875" style="2" customWidth="1"/>
  </cols>
  <sheetData>
    <row r="3" ht="12.75">
      <c r="D3" s="2" t="s">
        <v>68</v>
      </c>
    </row>
    <row r="4" ht="12.75">
      <c r="D4" s="3" t="s">
        <v>187</v>
      </c>
    </row>
    <row r="5" spans="4:5" ht="12.75">
      <c r="D5" s="4"/>
      <c r="E5" s="3"/>
    </row>
    <row r="6" ht="12.75">
      <c r="B6" s="3"/>
    </row>
    <row r="7" spans="1:5" ht="12.75">
      <c r="A7" s="407" t="s">
        <v>2</v>
      </c>
      <c r="B7" s="407"/>
      <c r="C7" s="407"/>
      <c r="D7" s="407"/>
      <c r="E7" s="407"/>
    </row>
    <row r="8" spans="1:5" ht="12.75">
      <c r="A8" s="407" t="s">
        <v>188</v>
      </c>
      <c r="B8" s="407"/>
      <c r="C8" s="407"/>
      <c r="D8" s="407"/>
      <c r="E8" s="407"/>
    </row>
    <row r="9" spans="1:5" ht="12.75">
      <c r="A9" s="91"/>
      <c r="B9" s="91"/>
      <c r="C9" s="91"/>
      <c r="D9" s="91"/>
      <c r="E9" s="91"/>
    </row>
    <row r="11" spans="1:5" s="83" customFormat="1" ht="43.5" customHeight="1">
      <c r="A11" s="131" t="s">
        <v>30</v>
      </c>
      <c r="B11" s="93" t="s">
        <v>189</v>
      </c>
      <c r="C11" s="94" t="s">
        <v>190</v>
      </c>
      <c r="D11" s="93" t="s">
        <v>191</v>
      </c>
      <c r="E11" s="93" t="s">
        <v>6</v>
      </c>
    </row>
    <row r="12" spans="1:5" s="83" customFormat="1" ht="18" customHeight="1">
      <c r="A12" s="132"/>
      <c r="B12" s="133"/>
      <c r="C12" s="134"/>
      <c r="D12" s="135"/>
      <c r="E12" s="136"/>
    </row>
    <row r="13" spans="1:5" s="83" customFormat="1" ht="18" customHeight="1">
      <c r="A13" s="137" t="s">
        <v>15</v>
      </c>
      <c r="B13" s="67">
        <f>+B14</f>
        <v>0</v>
      </c>
      <c r="C13" s="122">
        <f>+C14</f>
        <v>0</v>
      </c>
      <c r="D13" s="87">
        <f>+D14</f>
        <v>32000</v>
      </c>
      <c r="E13" s="86">
        <f>B13+C13+D13</f>
        <v>32000</v>
      </c>
    </row>
    <row r="14" spans="1:5" s="83" customFormat="1" ht="18" customHeight="1">
      <c r="A14" s="138" t="s">
        <v>192</v>
      </c>
      <c r="B14" s="133"/>
      <c r="C14" s="134"/>
      <c r="D14" s="87">
        <v>32000</v>
      </c>
      <c r="E14" s="86">
        <f>B14+C14+D14</f>
        <v>32000</v>
      </c>
    </row>
    <row r="15" spans="1:5" s="83" customFormat="1" ht="18" customHeight="1">
      <c r="A15" s="138"/>
      <c r="B15" s="133"/>
      <c r="C15" s="134"/>
      <c r="D15" s="87"/>
      <c r="E15" s="86"/>
    </row>
    <row r="16" spans="1:5" ht="21.75" customHeight="1">
      <c r="A16" s="137" t="s">
        <v>193</v>
      </c>
      <c r="B16" s="139">
        <f>+B17</f>
        <v>0</v>
      </c>
      <c r="C16" s="67">
        <f>SUM(C17:C17)</f>
        <v>0</v>
      </c>
      <c r="D16" s="87">
        <f>SUM(D17:D17)</f>
        <v>9820000</v>
      </c>
      <c r="E16" s="86">
        <f>B16+C16+D16</f>
        <v>9820000</v>
      </c>
    </row>
    <row r="17" spans="1:5" ht="18" customHeight="1">
      <c r="A17" s="138" t="s">
        <v>194</v>
      </c>
      <c r="B17" s="139"/>
      <c r="C17" s="67"/>
      <c r="D17" s="87">
        <v>9820000</v>
      </c>
      <c r="E17" s="86">
        <f>B17+C17+D17</f>
        <v>9820000</v>
      </c>
    </row>
    <row r="18" spans="1:5" ht="18" customHeight="1">
      <c r="A18" s="138"/>
      <c r="B18" s="139"/>
      <c r="C18" s="67"/>
      <c r="D18" s="87"/>
      <c r="E18" s="86"/>
    </row>
    <row r="19" spans="1:5" ht="12.75" customHeight="1" hidden="1">
      <c r="A19" s="140" t="s">
        <v>155</v>
      </c>
      <c r="B19" s="139">
        <f>+B20</f>
        <v>0</v>
      </c>
      <c r="C19" s="67"/>
      <c r="D19" s="87"/>
      <c r="E19" s="86">
        <f>B19+C19+D19</f>
        <v>0</v>
      </c>
    </row>
    <row r="20" spans="1:5" ht="12.75" customHeight="1" hidden="1">
      <c r="A20" s="138" t="s">
        <v>195</v>
      </c>
      <c r="B20" s="139"/>
      <c r="C20" s="67"/>
      <c r="D20" s="87"/>
      <c r="E20" s="86">
        <f>SUM(B20:D20)</f>
        <v>0</v>
      </c>
    </row>
    <row r="21" spans="1:5" ht="18.75" customHeight="1">
      <c r="A21" s="141" t="s">
        <v>6</v>
      </c>
      <c r="B21" s="87">
        <f>+B13+B16+B19</f>
        <v>0</v>
      </c>
      <c r="C21" s="67">
        <f>+C13+C16+C19</f>
        <v>0</v>
      </c>
      <c r="D21" s="87">
        <f>+D13+D16+D19</f>
        <v>9852000</v>
      </c>
      <c r="E21" s="86">
        <f>+E13+E16+E19</f>
        <v>9852000</v>
      </c>
    </row>
    <row r="22" spans="1:5" ht="12.75">
      <c r="A22" s="142"/>
      <c r="B22" s="143"/>
      <c r="C22" s="128"/>
      <c r="D22" s="63"/>
      <c r="E22" s="64"/>
    </row>
    <row r="24" ht="12.75">
      <c r="A24" s="1" t="s">
        <v>196</v>
      </c>
    </row>
  </sheetData>
  <mergeCells count="2">
    <mergeCell ref="A7:E7"/>
    <mergeCell ref="A8:E8"/>
  </mergeCells>
  <printOptions/>
  <pageMargins left="0.23611111111111113" right="2.0472222222222225" top="1.5354166666666667" bottom="0.9840277777777778" header="0.5118055555555556" footer="0.5118055555555556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7"/>
  <sheetViews>
    <sheetView showGridLines="0" showZeros="0" zoomScale="60" zoomScaleNormal="60" workbookViewId="0" topLeftCell="A3">
      <selection activeCell="F31" sqref="A1:IV16384"/>
    </sheetView>
  </sheetViews>
  <sheetFormatPr defaultColWidth="11.421875" defaultRowHeight="12.75"/>
  <cols>
    <col min="1" max="1" width="46.57421875" style="1" customWidth="1"/>
    <col min="2" max="2" width="15.7109375" style="2" customWidth="1"/>
    <col min="3" max="3" width="19.421875" style="2" customWidth="1"/>
    <col min="4" max="4" width="18.7109375" style="2" customWidth="1"/>
    <col min="5" max="5" width="17.421875" style="2" customWidth="1"/>
    <col min="6" max="16384" width="11.421875" style="2" customWidth="1"/>
  </cols>
  <sheetData>
    <row r="3" ht="12.75">
      <c r="C3" s="2" t="s">
        <v>68</v>
      </c>
    </row>
    <row r="4" spans="3:5" ht="12.75">
      <c r="C4" s="3" t="s">
        <v>197</v>
      </c>
      <c r="D4" s="3"/>
      <c r="E4" s="3"/>
    </row>
    <row r="5" spans="3:5" ht="12.75">
      <c r="C5" s="4"/>
      <c r="E5" s="3"/>
    </row>
    <row r="6" ht="12.75">
      <c r="B6" s="3"/>
    </row>
    <row r="7" spans="1:5" ht="12.75">
      <c r="A7" s="407" t="s">
        <v>2</v>
      </c>
      <c r="B7" s="407"/>
      <c r="C7" s="407"/>
      <c r="D7" s="407"/>
      <c r="E7" s="407"/>
    </row>
    <row r="8" spans="1:5" ht="12.75">
      <c r="A8" s="407" t="s">
        <v>198</v>
      </c>
      <c r="B8" s="407"/>
      <c r="C8" s="407"/>
      <c r="D8" s="407"/>
      <c r="E8" s="407"/>
    </row>
    <row r="9" spans="1:5" ht="12.75">
      <c r="A9" s="91"/>
      <c r="B9" s="91"/>
      <c r="C9" s="91"/>
      <c r="D9" s="91"/>
      <c r="E9" s="91"/>
    </row>
    <row r="11" spans="1:5" s="83" customFormat="1" ht="43.5" customHeight="1">
      <c r="A11" s="144" t="s">
        <v>199</v>
      </c>
      <c r="B11" s="145" t="s">
        <v>200</v>
      </c>
      <c r="C11" s="146" t="s">
        <v>201</v>
      </c>
      <c r="D11" s="146" t="s">
        <v>202</v>
      </c>
      <c r="E11" s="147" t="s">
        <v>6</v>
      </c>
    </row>
    <row r="12" spans="1:5" s="83" customFormat="1" ht="15" customHeight="1">
      <c r="A12" s="132"/>
      <c r="B12" s="134"/>
      <c r="C12" s="135"/>
      <c r="D12" s="134"/>
      <c r="E12" s="135"/>
    </row>
    <row r="13" spans="1:5" s="83" customFormat="1" ht="21.75" customHeight="1">
      <c r="A13" s="137" t="s">
        <v>203</v>
      </c>
      <c r="B13" s="148">
        <f>+B14+B16</f>
        <v>5000000</v>
      </c>
      <c r="C13" s="149">
        <f>+C14+C16</f>
        <v>0</v>
      </c>
      <c r="D13" s="148">
        <f>+D14+D16</f>
        <v>32000</v>
      </c>
      <c r="E13" s="149">
        <f>+E14+E16</f>
        <v>5032000</v>
      </c>
    </row>
    <row r="14" spans="1:5" s="83" customFormat="1" ht="18" customHeight="1">
      <c r="A14" s="150" t="s">
        <v>204</v>
      </c>
      <c r="B14" s="151">
        <f>+B15</f>
        <v>0</v>
      </c>
      <c r="C14" s="149">
        <f>+C15</f>
        <v>0</v>
      </c>
      <c r="D14" s="148">
        <f>+D15</f>
        <v>32000</v>
      </c>
      <c r="E14" s="149">
        <f>D14</f>
        <v>32000</v>
      </c>
    </row>
    <row r="15" spans="1:5" s="83" customFormat="1" ht="21.75" customHeight="1">
      <c r="A15" s="150" t="s">
        <v>205</v>
      </c>
      <c r="B15" s="148"/>
      <c r="C15" s="149"/>
      <c r="D15" s="148">
        <v>32000</v>
      </c>
      <c r="E15" s="149">
        <f>D15</f>
        <v>32000</v>
      </c>
    </row>
    <row r="16" spans="1:5" s="83" customFormat="1" ht="21.75" customHeight="1">
      <c r="A16" s="150" t="s">
        <v>206</v>
      </c>
      <c r="B16" s="148">
        <f>B17</f>
        <v>5000000</v>
      </c>
      <c r="C16" s="149">
        <f>C17</f>
        <v>0</v>
      </c>
      <c r="D16" s="148">
        <f>D17</f>
        <v>0</v>
      </c>
      <c r="E16" s="149">
        <f>E17</f>
        <v>5000000</v>
      </c>
    </row>
    <row r="17" spans="1:5" s="83" customFormat="1" ht="21.75" customHeight="1">
      <c r="A17" s="150" t="s">
        <v>207</v>
      </c>
      <c r="B17" s="148">
        <v>5000000</v>
      </c>
      <c r="C17" s="149"/>
      <c r="D17" s="148"/>
      <c r="E17" s="149">
        <f>+B17+C17+D17</f>
        <v>5000000</v>
      </c>
    </row>
    <row r="18" spans="1:5" s="83" customFormat="1" ht="21.75" customHeight="1">
      <c r="A18" s="150"/>
      <c r="B18" s="148"/>
      <c r="C18" s="149"/>
      <c r="D18" s="148"/>
      <c r="E18" s="149"/>
    </row>
    <row r="19" spans="1:5" ht="22.5" customHeight="1">
      <c r="A19" s="137" t="s">
        <v>208</v>
      </c>
      <c r="B19" s="67">
        <f>B20+B23</f>
        <v>0</v>
      </c>
      <c r="C19" s="87">
        <f>C20+C23</f>
        <v>9820000</v>
      </c>
      <c r="D19" s="67">
        <f>D20+D23</f>
        <v>0</v>
      </c>
      <c r="E19" s="149">
        <f>SUM(E20+E23)</f>
        <v>9820000</v>
      </c>
    </row>
    <row r="20" spans="1:5" ht="19.5" customHeight="1">
      <c r="A20" s="150" t="s">
        <v>209</v>
      </c>
      <c r="B20" s="67">
        <f>B22</f>
        <v>0</v>
      </c>
      <c r="C20" s="87">
        <f>C22</f>
        <v>9820000</v>
      </c>
      <c r="D20" s="67">
        <f>D22</f>
        <v>0</v>
      </c>
      <c r="E20" s="149">
        <f>+B20+C20+D20</f>
        <v>9820000</v>
      </c>
    </row>
    <row r="21" spans="1:5" ht="12.75" customHeight="1" hidden="1">
      <c r="A21" s="150" t="s">
        <v>210</v>
      </c>
      <c r="B21" s="67"/>
      <c r="C21" s="87"/>
      <c r="D21" s="67"/>
      <c r="E21" s="149">
        <f>+B21+C21+D21</f>
        <v>0</v>
      </c>
    </row>
    <row r="22" spans="1:5" ht="19.5" customHeight="1">
      <c r="A22" s="150" t="s">
        <v>211</v>
      </c>
      <c r="B22" s="67"/>
      <c r="C22" s="87">
        <v>9820000</v>
      </c>
      <c r="D22" s="67"/>
      <c r="E22" s="149">
        <f>+B22+C22+D22</f>
        <v>9820000</v>
      </c>
    </row>
    <row r="23" spans="1:5" ht="12.75" customHeight="1" hidden="1">
      <c r="A23" s="150" t="s">
        <v>212</v>
      </c>
      <c r="B23" s="67">
        <f>B24</f>
        <v>0</v>
      </c>
      <c r="C23" s="87">
        <f>C24</f>
        <v>0</v>
      </c>
      <c r="D23" s="67">
        <f>D24</f>
        <v>0</v>
      </c>
      <c r="E23" s="149">
        <f>+B23+C23+D23</f>
        <v>0</v>
      </c>
    </row>
    <row r="24" spans="1:5" ht="12.75" customHeight="1" hidden="1">
      <c r="A24" s="150" t="s">
        <v>211</v>
      </c>
      <c r="B24" s="67"/>
      <c r="C24" s="87"/>
      <c r="D24" s="67"/>
      <c r="E24" s="149">
        <f>+B24+C24+D24</f>
        <v>0</v>
      </c>
    </row>
    <row r="25" spans="1:5" ht="26.25" customHeight="1">
      <c r="A25" s="141" t="s">
        <v>6</v>
      </c>
      <c r="B25" s="67">
        <f>+B19+B13</f>
        <v>5000000</v>
      </c>
      <c r="C25" s="87">
        <f>+C19+C13</f>
        <v>9820000</v>
      </c>
      <c r="D25" s="67">
        <f>+D19+D13</f>
        <v>32000</v>
      </c>
      <c r="E25" s="149">
        <f>SUM(E13+E19)</f>
        <v>14852000</v>
      </c>
    </row>
    <row r="26" spans="1:5" ht="12.75">
      <c r="A26" s="150"/>
      <c r="B26" s="67"/>
      <c r="C26" s="87"/>
      <c r="D26" s="67"/>
      <c r="E26" s="149">
        <f>+B26+C26+D26</f>
        <v>0</v>
      </c>
    </row>
    <row r="27" spans="1:5" ht="12.75">
      <c r="A27" s="142"/>
      <c r="B27" s="63"/>
      <c r="C27" s="143"/>
      <c r="D27" s="143"/>
      <c r="E27" s="143">
        <f>+B27+C27+D27</f>
        <v>0</v>
      </c>
    </row>
  </sheetData>
  <mergeCells count="2">
    <mergeCell ref="A7:E7"/>
    <mergeCell ref="A8:E8"/>
  </mergeCells>
  <printOptions/>
  <pageMargins left="0.31527777777777777" right="2.0472222222222225" top="0.945138888888889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rodriguezs</cp:lastModifiedBy>
  <cp:lastPrinted>2011-10-04T19:08:51Z</cp:lastPrinted>
  <dcterms:modified xsi:type="dcterms:W3CDTF">2011-10-04T19:12:14Z</dcterms:modified>
  <cp:category/>
  <cp:version/>
  <cp:contentType/>
  <cp:contentStatus/>
</cp:coreProperties>
</file>